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tefano\Google Drive\DDD Temporanea\"/>
    </mc:Choice>
  </mc:AlternateContent>
  <bookViews>
    <workbookView xWindow="0" yWindow="0" windowWidth="20160" windowHeight="9030"/>
  </bookViews>
  <sheets>
    <sheet name="Ip. ft.=€ 65k" sheetId="1" r:id="rId1"/>
    <sheet name="Ip. ft.=€ 30k" sheetId="3" r:id="rId2"/>
    <sheet name="Ip. ft.=€ 20k" sheetId="2" r:id="rId3"/>
  </sheets>
  <definedNames>
    <definedName name="_xlnm.Print_Titles" localSheetId="2">'Ip. ft.=€ 20k'!$1:$4</definedName>
    <definedName name="_xlnm.Print_Titles" localSheetId="1">'Ip. ft.=€ 30k'!$1:$4</definedName>
    <definedName name="_xlnm.Print_Titles" localSheetId="0">'Ip. ft.=€ 65k'!$1:$4</definedName>
  </definedName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4" i="2" l="1"/>
  <c r="E35" i="2" s="1"/>
  <c r="E36" i="2" s="1"/>
  <c r="H47" i="3"/>
  <c r="H46" i="3"/>
  <c r="H45" i="3"/>
  <c r="H44" i="3"/>
  <c r="H43" i="3"/>
  <c r="H42" i="3"/>
  <c r="H41" i="3"/>
  <c r="H40" i="3"/>
  <c r="H39" i="3"/>
  <c r="C33" i="3"/>
  <c r="E33" i="3" s="1"/>
  <c r="H32" i="3"/>
  <c r="E32" i="3"/>
  <c r="B32" i="3"/>
  <c r="C31" i="3"/>
  <c r="E31" i="3" s="1"/>
  <c r="C30" i="3"/>
  <c r="E30" i="3" s="1"/>
  <c r="C29" i="3"/>
  <c r="H29" i="3" s="1"/>
  <c r="H28" i="3"/>
  <c r="E28" i="3"/>
  <c r="B28" i="3"/>
  <c r="H27" i="3"/>
  <c r="C27" i="3"/>
  <c r="E27" i="3" s="1"/>
  <c r="B27" i="3"/>
  <c r="C26" i="3"/>
  <c r="H26" i="3" s="1"/>
  <c r="H25" i="3"/>
  <c r="E25" i="3"/>
  <c r="B25" i="3"/>
  <c r="C24" i="3"/>
  <c r="H24" i="3" s="1"/>
  <c r="C23" i="3"/>
  <c r="H23" i="3" s="1"/>
  <c r="B22" i="3"/>
  <c r="C22" i="3" s="1"/>
  <c r="H21" i="3"/>
  <c r="E21" i="3"/>
  <c r="C21" i="3"/>
  <c r="B21" i="3"/>
  <c r="H20" i="3"/>
  <c r="E20" i="3"/>
  <c r="B20" i="3"/>
  <c r="H19" i="3"/>
  <c r="E19" i="3"/>
  <c r="B19" i="3"/>
  <c r="H18" i="3"/>
  <c r="E18" i="3"/>
  <c r="B18" i="3"/>
  <c r="C17" i="3"/>
  <c r="C16" i="3"/>
  <c r="H16" i="3" s="1"/>
  <c r="C15" i="3"/>
  <c r="E15" i="3" s="1"/>
  <c r="C14" i="3"/>
  <c r="E14" i="3" s="1"/>
  <c r="C13" i="3"/>
  <c r="H13" i="3" s="1"/>
  <c r="H12" i="3"/>
  <c r="E12" i="3"/>
  <c r="B12" i="3"/>
  <c r="H11" i="3"/>
  <c r="E11" i="3"/>
  <c r="B11" i="3"/>
  <c r="H10" i="3"/>
  <c r="E10" i="3"/>
  <c r="B10" i="3"/>
  <c r="B6" i="3"/>
  <c r="C6" i="3" s="1"/>
  <c r="H5" i="3"/>
  <c r="E5" i="3"/>
  <c r="E9" i="3" s="1"/>
  <c r="E34" i="3" s="1"/>
  <c r="E35" i="3" s="1"/>
  <c r="E36" i="3" s="1"/>
  <c r="B5" i="3"/>
  <c r="H47" i="2"/>
  <c r="H46" i="2"/>
  <c r="H45" i="2"/>
  <c r="H44" i="2"/>
  <c r="H43" i="2"/>
  <c r="H42" i="2"/>
  <c r="H41" i="2"/>
  <c r="H40" i="2"/>
  <c r="H39" i="2"/>
  <c r="C33" i="2"/>
  <c r="H33" i="2" s="1"/>
  <c r="H32" i="2"/>
  <c r="E32" i="2"/>
  <c r="B32" i="2"/>
  <c r="H31" i="2"/>
  <c r="C31" i="2"/>
  <c r="E31" i="2" s="1"/>
  <c r="C30" i="2"/>
  <c r="E30" i="2" s="1"/>
  <c r="C29" i="2"/>
  <c r="E29" i="2" s="1"/>
  <c r="H28" i="2"/>
  <c r="E28" i="2"/>
  <c r="B28" i="2"/>
  <c r="E27" i="2"/>
  <c r="C27" i="2"/>
  <c r="B27" i="2" s="1"/>
  <c r="E26" i="2"/>
  <c r="C26" i="2"/>
  <c r="H26" i="2" s="1"/>
  <c r="H25" i="2"/>
  <c r="E25" i="2"/>
  <c r="B25" i="2"/>
  <c r="C24" i="2"/>
  <c r="E24" i="2" s="1"/>
  <c r="C23" i="2"/>
  <c r="H23" i="2" s="1"/>
  <c r="B22" i="2"/>
  <c r="C22" i="2" s="1"/>
  <c r="H21" i="2"/>
  <c r="C21" i="2"/>
  <c r="E21" i="2" s="1"/>
  <c r="H20" i="2"/>
  <c r="E20" i="2"/>
  <c r="B20" i="2"/>
  <c r="H19" i="2"/>
  <c r="E19" i="2"/>
  <c r="B19" i="2"/>
  <c r="H18" i="2"/>
  <c r="E18" i="2"/>
  <c r="B18" i="2"/>
  <c r="C17" i="2"/>
  <c r="C16" i="2"/>
  <c r="H16" i="2" s="1"/>
  <c r="C15" i="2"/>
  <c r="H15" i="2" s="1"/>
  <c r="C14" i="2"/>
  <c r="C13" i="2"/>
  <c r="H13" i="2" s="1"/>
  <c r="H12" i="2"/>
  <c r="E12" i="2"/>
  <c r="B12" i="2"/>
  <c r="H11" i="2"/>
  <c r="E11" i="2"/>
  <c r="B11" i="2"/>
  <c r="H10" i="2"/>
  <c r="E10" i="2"/>
  <c r="B10" i="2"/>
  <c r="B6" i="2"/>
  <c r="C6" i="2" s="1"/>
  <c r="H5" i="2"/>
  <c r="H30" i="2" s="1"/>
  <c r="E5" i="2"/>
  <c r="E9" i="2" s="1"/>
  <c r="B5" i="2"/>
  <c r="H43" i="1"/>
  <c r="H40" i="1"/>
  <c r="H41" i="1"/>
  <c r="H42" i="1"/>
  <c r="H44" i="1"/>
  <c r="H45" i="1"/>
  <c r="H46" i="1"/>
  <c r="H47" i="1"/>
  <c r="H39" i="1"/>
  <c r="H25" i="1"/>
  <c r="H28" i="1"/>
  <c r="H32" i="1"/>
  <c r="H20" i="1"/>
  <c r="H19" i="1"/>
  <c r="E18" i="1"/>
  <c r="H18" i="1"/>
  <c r="E32" i="1"/>
  <c r="E28" i="1"/>
  <c r="E25" i="1"/>
  <c r="E20" i="1"/>
  <c r="E19" i="1"/>
  <c r="E12" i="1"/>
  <c r="E11" i="1"/>
  <c r="E10" i="1"/>
  <c r="H11" i="1"/>
  <c r="H12" i="1"/>
  <c r="H16" i="1"/>
  <c r="H10" i="1"/>
  <c r="H5" i="1"/>
  <c r="B6" i="1"/>
  <c r="C6" i="1" s="1"/>
  <c r="C33" i="1"/>
  <c r="E33" i="1" s="1"/>
  <c r="B32" i="1"/>
  <c r="C24" i="1"/>
  <c r="H24" i="1" s="1"/>
  <c r="C23" i="1"/>
  <c r="H23" i="1" s="1"/>
  <c r="C31" i="1"/>
  <c r="E31" i="1" s="1"/>
  <c r="C30" i="1"/>
  <c r="E30" i="1" s="1"/>
  <c r="C17" i="1"/>
  <c r="E17" i="1" s="1"/>
  <c r="C16" i="1"/>
  <c r="E16" i="1" s="1"/>
  <c r="C15" i="1"/>
  <c r="H15" i="1" s="1"/>
  <c r="C14" i="1"/>
  <c r="E14" i="1" s="1"/>
  <c r="B12" i="1"/>
  <c r="C13" i="1"/>
  <c r="H13" i="1" s="1"/>
  <c r="C29" i="1"/>
  <c r="H29" i="1" s="1"/>
  <c r="B28" i="1"/>
  <c r="C27" i="1"/>
  <c r="H27" i="1" s="1"/>
  <c r="C26" i="1"/>
  <c r="E26" i="1" s="1"/>
  <c r="B25" i="1"/>
  <c r="B22" i="1"/>
  <c r="C22" i="1" s="1"/>
  <c r="H22" i="1" s="1"/>
  <c r="C21" i="1"/>
  <c r="H21" i="1" s="1"/>
  <c r="B20" i="1"/>
  <c r="B18" i="1"/>
  <c r="B11" i="1"/>
  <c r="B19" i="1"/>
  <c r="B10" i="1"/>
  <c r="B5" i="1"/>
  <c r="E5" i="1"/>
  <c r="E9" i="1" s="1"/>
  <c r="E34" i="1" s="1"/>
  <c r="E35" i="1" s="1"/>
  <c r="E36" i="1" s="1"/>
  <c r="B21" i="2" l="1"/>
  <c r="B34" i="2" s="1"/>
  <c r="B35" i="2" s="1"/>
  <c r="H27" i="2"/>
  <c r="E16" i="2"/>
  <c r="C34" i="2"/>
  <c r="C35" i="2" s="1"/>
  <c r="H31" i="1"/>
  <c r="E15" i="1"/>
  <c r="H26" i="1"/>
  <c r="E15" i="2"/>
  <c r="H30" i="3"/>
  <c r="E26" i="3"/>
  <c r="H15" i="3"/>
  <c r="E16" i="3"/>
  <c r="H31" i="3"/>
  <c r="B34" i="3"/>
  <c r="B35" i="3" s="1"/>
  <c r="E24" i="1"/>
  <c r="E21" i="1"/>
  <c r="E29" i="1"/>
  <c r="B7" i="1"/>
  <c r="H30" i="1"/>
  <c r="H14" i="1"/>
  <c r="E13" i="1"/>
  <c r="E22" i="1"/>
  <c r="E23" i="1"/>
  <c r="E27" i="1"/>
  <c r="H17" i="3"/>
  <c r="E22" i="3"/>
  <c r="H22" i="3"/>
  <c r="E37" i="3"/>
  <c r="E38" i="3" s="1"/>
  <c r="E48" i="3" s="1"/>
  <c r="E49" i="3" s="1"/>
  <c r="E50" i="3" s="1"/>
  <c r="E51" i="3" s="1"/>
  <c r="E24" i="3"/>
  <c r="E29" i="3"/>
  <c r="B7" i="3"/>
  <c r="E13" i="3"/>
  <c r="H14" i="3"/>
  <c r="E17" i="3"/>
  <c r="E23" i="3"/>
  <c r="H33" i="3"/>
  <c r="C34" i="3"/>
  <c r="C35" i="3" s="1"/>
  <c r="H17" i="2"/>
  <c r="E22" i="2"/>
  <c r="H22" i="2"/>
  <c r="E37" i="2"/>
  <c r="E38" i="2" s="1"/>
  <c r="E48" i="2" s="1"/>
  <c r="E49" i="2" s="1"/>
  <c r="E50" i="2" s="1"/>
  <c r="E52" i="2" s="1"/>
  <c r="E14" i="2"/>
  <c r="E33" i="2"/>
  <c r="B7" i="2"/>
  <c r="E13" i="2"/>
  <c r="H14" i="2"/>
  <c r="H34" i="2" s="1"/>
  <c r="H35" i="2" s="1"/>
  <c r="H36" i="2" s="1"/>
  <c r="E17" i="2"/>
  <c r="E23" i="2"/>
  <c r="H24" i="2"/>
  <c r="H29" i="2"/>
  <c r="E37" i="1"/>
  <c r="E38" i="1" s="1"/>
  <c r="E48" i="1"/>
  <c r="E49" i="1" s="1"/>
  <c r="H17" i="1"/>
  <c r="H33" i="1"/>
  <c r="C34" i="1"/>
  <c r="B21" i="1"/>
  <c r="B34" i="1" s="1"/>
  <c r="B35" i="1" s="1"/>
  <c r="B27" i="1"/>
  <c r="E51" i="2" l="1"/>
  <c r="E52" i="3"/>
  <c r="H34" i="3"/>
  <c r="H35" i="3" s="1"/>
  <c r="H36" i="3" s="1"/>
  <c r="H37" i="3" s="1"/>
  <c r="H38" i="3" s="1"/>
  <c r="H48" i="3" s="1"/>
  <c r="H49" i="3" s="1"/>
  <c r="H50" i="3" s="1"/>
  <c r="H37" i="2"/>
  <c r="C35" i="1"/>
  <c r="E50" i="1"/>
  <c r="H34" i="1"/>
  <c r="H35" i="1" s="1"/>
  <c r="H36" i="1" s="1"/>
  <c r="H37" i="1" s="1"/>
  <c r="H52" i="3" l="1"/>
  <c r="H51" i="3"/>
  <c r="H38" i="2"/>
  <c r="H48" i="2" s="1"/>
  <c r="H49" i="2" s="1"/>
  <c r="H50" i="2" s="1"/>
  <c r="E52" i="1"/>
  <c r="E51" i="1"/>
  <c r="H38" i="1"/>
  <c r="H48" i="1" s="1"/>
  <c r="H49" i="1" s="1"/>
  <c r="H50" i="1" s="1"/>
  <c r="H51" i="2" l="1"/>
  <c r="H52" i="2"/>
  <c r="H51" i="1"/>
  <c r="H52" i="1"/>
</calcChain>
</file>

<file path=xl/comments1.xml><?xml version="1.0" encoding="utf-8"?>
<comments xmlns="http://schemas.openxmlformats.org/spreadsheetml/2006/main">
  <authors>
    <author>Stefano</author>
  </authors>
  <commentList>
    <comment ref="C9" authorId="0" shapeId="0">
      <text>
        <r>
          <rPr>
            <b/>
            <sz val="9"/>
            <color indexed="81"/>
            <rFont val="Tahoma"/>
            <family val="2"/>
          </rPr>
          <t>Inserire % prevista per legge</t>
        </r>
      </text>
    </comment>
    <comment ref="G30" authorId="0" shapeId="0">
      <text>
        <r>
          <rPr>
            <b/>
            <sz val="9"/>
            <color indexed="81"/>
            <rFont val="Tahoma"/>
            <charset val="1"/>
          </rPr>
          <t>Per professionisti, per imprese 75% deducibile</t>
        </r>
      </text>
    </comment>
  </commentList>
</comments>
</file>

<file path=xl/comments2.xml><?xml version="1.0" encoding="utf-8"?>
<comments xmlns="http://schemas.openxmlformats.org/spreadsheetml/2006/main">
  <authors>
    <author>Stefano</author>
  </authors>
  <commentList>
    <comment ref="C9" authorId="0" shapeId="0">
      <text>
        <r>
          <rPr>
            <b/>
            <sz val="9"/>
            <color indexed="81"/>
            <rFont val="Tahoma"/>
            <family val="2"/>
          </rPr>
          <t>Inserire % prevista per legge</t>
        </r>
      </text>
    </comment>
    <comment ref="G30" authorId="0" shapeId="0">
      <text>
        <r>
          <rPr>
            <b/>
            <sz val="9"/>
            <color indexed="81"/>
            <rFont val="Tahoma"/>
            <charset val="1"/>
          </rPr>
          <t>Per professionisti, per imprese 75% deducibile</t>
        </r>
      </text>
    </comment>
  </commentList>
</comments>
</file>

<file path=xl/comments3.xml><?xml version="1.0" encoding="utf-8"?>
<comments xmlns="http://schemas.openxmlformats.org/spreadsheetml/2006/main">
  <authors>
    <author>Stefano</author>
  </authors>
  <commentList>
    <comment ref="C9" authorId="0" shapeId="0">
      <text>
        <r>
          <rPr>
            <b/>
            <sz val="9"/>
            <color indexed="81"/>
            <rFont val="Tahoma"/>
            <family val="2"/>
          </rPr>
          <t>Inserire % prevista per legge</t>
        </r>
      </text>
    </comment>
    <comment ref="G30" authorId="0" shapeId="0">
      <text>
        <r>
          <rPr>
            <b/>
            <sz val="9"/>
            <color indexed="81"/>
            <rFont val="Tahoma"/>
            <charset val="1"/>
          </rPr>
          <t>Per professionisti, per imprese 75% deducibile</t>
        </r>
      </text>
    </comment>
  </commentList>
</comments>
</file>

<file path=xl/sharedStrings.xml><?xml version="1.0" encoding="utf-8"?>
<sst xmlns="http://schemas.openxmlformats.org/spreadsheetml/2006/main" count="621" uniqueCount="74">
  <si>
    <t>Regime</t>
  </si>
  <si>
    <t>Regime Forfettario</t>
  </si>
  <si>
    <t>Contabilità Semplificata</t>
  </si>
  <si>
    <t>IVA/Redditi</t>
  </si>
  <si>
    <t>IVA, detraibilità</t>
  </si>
  <si>
    <t>Redditi, deducibilità</t>
  </si>
  <si>
    <t>Assicurazione RC prof.</t>
  </si>
  <si>
    <t>Indetraibile/ Irrilevante</t>
  </si>
  <si>
    <t>Esenti</t>
  </si>
  <si>
    <t>Casa Spesa</t>
  </si>
  <si>
    <t>Indetraibile</t>
  </si>
  <si>
    <t>Indeducibile</t>
  </si>
  <si>
    <t>Casa Condominio</t>
  </si>
  <si>
    <t>Casa Bollette</t>
  </si>
  <si>
    <t>Cellulare e Internet</t>
  </si>
  <si>
    <t>Auto Manutenzione</t>
  </si>
  <si>
    <t>Auto Carburanti</t>
  </si>
  <si>
    <t>Auto Assicurazione</t>
  </si>
  <si>
    <t>Auto Bollo</t>
  </si>
  <si>
    <t>Telepass</t>
  </si>
  <si>
    <t>Fuori campo</t>
  </si>
  <si>
    <t>Tax</t>
  </si>
  <si>
    <t>Cancelleria</t>
  </si>
  <si>
    <t>Indumenti da lavoro</t>
  </si>
  <si>
    <t>Materiali di consumo</t>
  </si>
  <si>
    <t>Omaggi</t>
  </si>
  <si>
    <t>1% del fatturato</t>
  </si>
  <si>
    <t>Vitto e alloggio</t>
  </si>
  <si>
    <t>75% fino al 2% del fatturato</t>
  </si>
  <si>
    <t>Beni inferiori ad € 516</t>
  </si>
  <si>
    <t>Materiale per pulizie (detersivi, saponi, carta igienica, ...)</t>
  </si>
  <si>
    <t>Deduzione forfettaria</t>
  </si>
  <si>
    <t>In % sul fatturato</t>
  </si>
  <si>
    <t>Inesistente</t>
  </si>
  <si>
    <t>Fatturato</t>
  </si>
  <si>
    <t>---</t>
  </si>
  <si>
    <t>*N.B.: Compilare le celle in giallo</t>
  </si>
  <si>
    <t>Imponibile</t>
  </si>
  <si>
    <t>Costi</t>
  </si>
  <si>
    <t>Importi</t>
  </si>
  <si>
    <t>Costi per Materie</t>
  </si>
  <si>
    <t>€/mese</t>
  </si>
  <si>
    <t>€/anno</t>
  </si>
  <si>
    <t>10% Indetraibile/ Irrilevante</t>
  </si>
  <si>
    <t>22% Indetraibile/ Irrilevante</t>
  </si>
  <si>
    <t>Esente/ Irrilevante</t>
  </si>
  <si>
    <t>Caffè Ufficio</t>
  </si>
  <si>
    <t>Contributi INPS Artigiani/ Commercianti/ Gest. Separata (25% Circa)</t>
  </si>
  <si>
    <t>Ammotamento cespiti</t>
  </si>
  <si>
    <t>Detrazioni IRPEF Familiari a carico</t>
  </si>
  <si>
    <t>Detrazioni IRPEF Sp. mediche</t>
  </si>
  <si>
    <t>Detrazioni IRPEF Assicurazioni vita infortuni</t>
  </si>
  <si>
    <t>Detrazioni IRPEF Sp. ristrutturazioni</t>
  </si>
  <si>
    <t>Detrazioni IRPEF Sp. risparmio energetico</t>
  </si>
  <si>
    <t>Detrazioni IRPEF Bonus mobili</t>
  </si>
  <si>
    <t>Detrazioni IRPEF Bonus verde</t>
  </si>
  <si>
    <t>Detrazioni IRPEF Sp. istruzione figli</t>
  </si>
  <si>
    <t>Pubblicità</t>
  </si>
  <si>
    <t>Dominio e sito web</t>
  </si>
  <si>
    <t>Libri e riviste</t>
  </si>
  <si>
    <t>Totale Costi</t>
  </si>
  <si>
    <t>Risultato d'esercizio</t>
  </si>
  <si>
    <t>Interessi passivi e commissioni bancarie, POS (1,5% del ft.)</t>
  </si>
  <si>
    <t>€/Ora Th.</t>
  </si>
  <si>
    <t>Ore mediamente dedicate all'attività</t>
  </si>
  <si>
    <t>Art. 74</t>
  </si>
  <si>
    <t>Deduzione x contributi</t>
  </si>
  <si>
    <t>Imponibile netto</t>
  </si>
  <si>
    <t>Detrazioni IRPEF Sp. Veterinarie</t>
  </si>
  <si>
    <t>Netto</t>
  </si>
  <si>
    <t>Netto/Mese</t>
  </si>
  <si>
    <t>Netto/Ora</t>
  </si>
  <si>
    <t>**N.B.: Ip. Casa/Ufficio, No dipendenti</t>
  </si>
  <si>
    <t>Contribuente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</si>
</sst>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#,##0.00\ &quot;€&quot;"/>
    <numFmt numFmtId="165" formatCode="_-* #,##0\ _€_-;\-* #,##0\ _€_-;_-* &quot;-&quot;??\ _€_-;_-@_-"/>
  </numFmts>
  <fonts count="13" x14ac:knownFonts="1">
    <font>
      <sz val="11"/>
      <color theme="1"/>
      <name val="Calibri"/>
      <family val="2"/>
      <scheme val="minor"/>
    </font>
    <font>
      <b/>
      <i/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indexed="81"/>
      <name val="Tahoma"/>
      <family val="2"/>
    </font>
    <font>
      <b/>
      <sz val="11"/>
      <color rgb="FF00B05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indexed="81"/>
      <name val="Tahoma"/>
      <charset val="1"/>
    </font>
  </fonts>
  <fills count="6">
    <fill>
      <patternFill patternType="none"/>
    </fill>
    <fill>
      <patternFill patternType="gray125"/>
    </fill>
    <fill>
      <patternFill patternType="solid">
        <fgColor rgb="FF66FF3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auto="1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104">
    <xf numFmtId="0" fontId="0" fillId="0" borderId="0" xfId="0"/>
    <xf numFmtId="0" fontId="1" fillId="0" borderId="1" xfId="0" applyFont="1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9" fontId="0" fillId="0" borderId="0" xfId="0" applyNumberFormat="1" applyAlignment="1">
      <alignment horizontal="center"/>
    </xf>
    <xf numFmtId="9" fontId="0" fillId="0" borderId="0" xfId="0" applyNumberFormat="1" applyAlignment="1">
      <alignment horizontal="center" wrapText="1"/>
    </xf>
    <xf numFmtId="0" fontId="5" fillId="0" borderId="0" xfId="0" applyFont="1" applyFill="1"/>
    <xf numFmtId="0" fontId="1" fillId="0" borderId="1" xfId="0" applyFont="1" applyBorder="1" applyAlignment="1">
      <alignment horizontal="center"/>
    </xf>
    <xf numFmtId="0" fontId="1" fillId="0" borderId="3" xfId="0" applyFont="1" applyBorder="1"/>
    <xf numFmtId="0" fontId="0" fillId="0" borderId="2" xfId="0" applyBorder="1"/>
    <xf numFmtId="0" fontId="0" fillId="0" borderId="2" xfId="0" applyBorder="1" applyAlignment="1">
      <alignment wrapText="1"/>
    </xf>
    <xf numFmtId="0" fontId="5" fillId="4" borderId="2" xfId="0" applyFont="1" applyFill="1" applyBorder="1"/>
    <xf numFmtId="0" fontId="1" fillId="0" borderId="3" xfId="0" applyFont="1" applyBorder="1" applyAlignment="1">
      <alignment horizontal="center"/>
    </xf>
    <xf numFmtId="44" fontId="0" fillId="4" borderId="2" xfId="2" applyFont="1" applyFill="1" applyBorder="1"/>
    <xf numFmtId="44" fontId="0" fillId="4" borderId="2" xfId="2" applyFont="1" applyFill="1" applyBorder="1" applyAlignment="1">
      <alignment wrapText="1"/>
    </xf>
    <xf numFmtId="44" fontId="0" fillId="0" borderId="0" xfId="2" applyFont="1" applyFill="1"/>
    <xf numFmtId="44" fontId="0" fillId="0" borderId="0" xfId="2" applyFont="1" applyFill="1" applyAlignment="1">
      <alignment wrapText="1"/>
    </xf>
    <xf numFmtId="0" fontId="0" fillId="0" borderId="2" xfId="0" applyFont="1" applyBorder="1" applyAlignment="1">
      <alignment wrapText="1"/>
    </xf>
    <xf numFmtId="9" fontId="0" fillId="4" borderId="2" xfId="0" applyNumberFormat="1" applyFont="1" applyFill="1" applyBorder="1" applyAlignment="1">
      <alignment horizontal="center" wrapText="1"/>
    </xf>
    <xf numFmtId="0" fontId="0" fillId="0" borderId="0" xfId="0" applyFont="1" applyAlignment="1">
      <alignment horizontal="center"/>
    </xf>
    <xf numFmtId="0" fontId="0" fillId="0" borderId="0" xfId="0" applyFont="1"/>
    <xf numFmtId="44" fontId="0" fillId="0" borderId="2" xfId="0" applyNumberFormat="1" applyBorder="1"/>
    <xf numFmtId="0" fontId="1" fillId="0" borderId="3" xfId="0" applyFont="1" applyBorder="1" applyAlignment="1">
      <alignment horizontal="center" wrapText="1"/>
    </xf>
    <xf numFmtId="44" fontId="0" fillId="0" borderId="2" xfId="0" applyNumberFormat="1" applyBorder="1" applyAlignment="1">
      <alignment horizontal="center" wrapText="1"/>
    </xf>
    <xf numFmtId="44" fontId="4" fillId="0" borderId="0" xfId="2" applyFont="1" applyFill="1"/>
    <xf numFmtId="44" fontId="4" fillId="4" borderId="2" xfId="2" applyFont="1" applyFill="1" applyBorder="1"/>
    <xf numFmtId="0" fontId="0" fillId="0" borderId="3" xfId="0" applyBorder="1" applyAlignment="1">
      <alignment wrapText="1"/>
    </xf>
    <xf numFmtId="44" fontId="0" fillId="0" borderId="1" xfId="2" applyFont="1" applyFill="1" applyBorder="1"/>
    <xf numFmtId="44" fontId="0" fillId="4" borderId="3" xfId="2" applyFont="1" applyFill="1" applyBorder="1"/>
    <xf numFmtId="0" fontId="0" fillId="0" borderId="1" xfId="0" applyBorder="1" applyAlignment="1">
      <alignment horizontal="center" wrapText="1"/>
    </xf>
    <xf numFmtId="44" fontId="0" fillId="0" borderId="3" xfId="0" applyNumberFormat="1" applyBorder="1" applyAlignment="1">
      <alignment horizontal="center" wrapText="1"/>
    </xf>
    <xf numFmtId="9" fontId="0" fillId="0" borderId="1" xfId="0" applyNumberFormat="1" applyBorder="1" applyAlignment="1">
      <alignment horizontal="center"/>
    </xf>
    <xf numFmtId="0" fontId="7" fillId="0" borderId="2" xfId="0" applyFont="1" applyBorder="1" applyAlignment="1">
      <alignment wrapText="1"/>
    </xf>
    <xf numFmtId="44" fontId="7" fillId="0" borderId="0" xfId="2" applyFont="1" applyFill="1"/>
    <xf numFmtId="44" fontId="7" fillId="0" borderId="2" xfId="0" applyNumberFormat="1" applyFont="1" applyBorder="1" applyAlignment="1">
      <alignment horizontal="center" wrapText="1"/>
    </xf>
    <xf numFmtId="0" fontId="7" fillId="0" borderId="2" xfId="0" applyFont="1" applyBorder="1"/>
    <xf numFmtId="0" fontId="7" fillId="0" borderId="0" xfId="0" applyFont="1"/>
    <xf numFmtId="0" fontId="8" fillId="0" borderId="5" xfId="0" applyFont="1" applyBorder="1" applyAlignment="1">
      <alignment wrapText="1"/>
    </xf>
    <xf numFmtId="44" fontId="8" fillId="0" borderId="4" xfId="2" applyFont="1" applyFill="1" applyBorder="1"/>
    <xf numFmtId="44" fontId="8" fillId="4" borderId="5" xfId="2" applyFont="1" applyFill="1" applyBorder="1"/>
    <xf numFmtId="0" fontId="8" fillId="0" borderId="4" xfId="0" applyFont="1" applyBorder="1"/>
    <xf numFmtId="0" fontId="8" fillId="0" borderId="2" xfId="0" applyFont="1" applyBorder="1" applyAlignment="1">
      <alignment wrapText="1"/>
    </xf>
    <xf numFmtId="44" fontId="8" fillId="0" borderId="2" xfId="0" applyNumberFormat="1" applyFont="1" applyBorder="1" applyAlignment="1">
      <alignment horizontal="center" wrapText="1"/>
    </xf>
    <xf numFmtId="0" fontId="8" fillId="0" borderId="2" xfId="0" applyFont="1" applyBorder="1"/>
    <xf numFmtId="0" fontId="8" fillId="0" borderId="0" xfId="0" applyFont="1"/>
    <xf numFmtId="0" fontId="4" fillId="0" borderId="2" xfId="0" applyFont="1" applyFill="1" applyBorder="1"/>
    <xf numFmtId="0" fontId="4" fillId="0" borderId="0" xfId="0" applyFont="1" applyFill="1"/>
    <xf numFmtId="44" fontId="4" fillId="0" borderId="2" xfId="0" applyNumberFormat="1" applyFont="1" applyFill="1" applyBorder="1"/>
    <xf numFmtId="0" fontId="4" fillId="0" borderId="0" xfId="0" quotePrefix="1" applyFont="1" applyFill="1" applyAlignment="1">
      <alignment horizontal="center"/>
    </xf>
    <xf numFmtId="0" fontId="4" fillId="0" borderId="0" xfId="0" applyFont="1" applyFill="1" applyAlignment="1">
      <alignment horizontal="center"/>
    </xf>
    <xf numFmtId="44" fontId="4" fillId="0" borderId="2" xfId="0" applyNumberFormat="1" applyFont="1" applyFill="1" applyBorder="1" applyAlignment="1">
      <alignment horizontal="center"/>
    </xf>
    <xf numFmtId="164" fontId="4" fillId="0" borderId="0" xfId="0" applyNumberFormat="1" applyFont="1" applyFill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9" fillId="0" borderId="2" xfId="0" applyFont="1" applyFill="1" applyBorder="1" applyAlignment="1">
      <alignment wrapText="1"/>
    </xf>
    <xf numFmtId="0" fontId="9" fillId="0" borderId="0" xfId="0" applyFont="1" applyFill="1" applyAlignment="1">
      <alignment horizontal="center"/>
    </xf>
    <xf numFmtId="44" fontId="9" fillId="0" borderId="2" xfId="0" applyNumberFormat="1" applyFont="1" applyFill="1" applyBorder="1" applyAlignment="1">
      <alignment horizontal="center"/>
    </xf>
    <xf numFmtId="0" fontId="9" fillId="0" borderId="0" xfId="0" quotePrefix="1" applyFont="1" applyFill="1" applyAlignment="1">
      <alignment horizontal="center"/>
    </xf>
    <xf numFmtId="164" fontId="9" fillId="0" borderId="0" xfId="0" applyNumberFormat="1" applyFont="1" applyFill="1" applyAlignment="1">
      <alignment horizontal="center"/>
    </xf>
    <xf numFmtId="0" fontId="9" fillId="0" borderId="2" xfId="0" applyFont="1" applyFill="1" applyBorder="1" applyAlignment="1">
      <alignment horizontal="center"/>
    </xf>
    <xf numFmtId="0" fontId="9" fillId="0" borderId="0" xfId="0" applyFont="1" applyFill="1"/>
    <xf numFmtId="165" fontId="9" fillId="4" borderId="0" xfId="1" applyNumberFormat="1" applyFont="1" applyFill="1"/>
    <xf numFmtId="9" fontId="0" fillId="0" borderId="0" xfId="3" applyFont="1" applyAlignment="1">
      <alignment horizontal="center" wrapText="1"/>
    </xf>
    <xf numFmtId="9" fontId="0" fillId="0" borderId="1" xfId="3" applyFont="1" applyBorder="1" applyAlignment="1">
      <alignment horizontal="center" wrapText="1"/>
    </xf>
    <xf numFmtId="44" fontId="0" fillId="0" borderId="3" xfId="2" applyFont="1" applyBorder="1"/>
    <xf numFmtId="44" fontId="8" fillId="0" borderId="5" xfId="2" applyFont="1" applyBorder="1"/>
    <xf numFmtId="44" fontId="7" fillId="0" borderId="2" xfId="2" applyFont="1" applyBorder="1"/>
    <xf numFmtId="164" fontId="8" fillId="0" borderId="5" xfId="0" applyNumberFormat="1" applyFont="1" applyBorder="1" applyAlignment="1">
      <alignment horizontal="center" wrapText="1"/>
    </xf>
    <xf numFmtId="0" fontId="0" fillId="0" borderId="0" xfId="0" applyFont="1" applyFill="1" applyAlignment="1">
      <alignment horizontal="center" wrapText="1"/>
    </xf>
    <xf numFmtId="164" fontId="0" fillId="0" borderId="2" xfId="0" applyNumberFormat="1" applyFont="1" applyFill="1" applyBorder="1" applyAlignment="1">
      <alignment horizontal="center" wrapText="1"/>
    </xf>
    <xf numFmtId="9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44" fontId="8" fillId="0" borderId="0" xfId="2" applyFont="1" applyFill="1" applyAlignment="1">
      <alignment horizontal="center"/>
    </xf>
    <xf numFmtId="44" fontId="8" fillId="0" borderId="2" xfId="0" applyNumberFormat="1" applyFont="1" applyBorder="1"/>
    <xf numFmtId="44" fontId="0" fillId="0" borderId="0" xfId="2" applyFont="1" applyFill="1" applyAlignment="1">
      <alignment horizontal="center"/>
    </xf>
    <xf numFmtId="44" fontId="3" fillId="0" borderId="2" xfId="0" applyNumberFormat="1" applyFont="1" applyBorder="1" applyAlignment="1">
      <alignment horizontal="center" wrapText="1"/>
    </xf>
    <xf numFmtId="44" fontId="3" fillId="0" borderId="2" xfId="0" applyNumberFormat="1" applyFont="1" applyBorder="1"/>
    <xf numFmtId="44" fontId="8" fillId="0" borderId="2" xfId="2" applyFont="1" applyFill="1" applyBorder="1" applyAlignment="1">
      <alignment horizontal="center"/>
    </xf>
    <xf numFmtId="44" fontId="0" fillId="0" borderId="2" xfId="2" applyFont="1" applyFill="1" applyBorder="1" applyAlignment="1">
      <alignment horizontal="center"/>
    </xf>
    <xf numFmtId="44" fontId="10" fillId="0" borderId="2" xfId="0" applyNumberFormat="1" applyFont="1" applyBorder="1" applyAlignment="1">
      <alignment horizontal="center" wrapText="1"/>
    </xf>
    <xf numFmtId="44" fontId="10" fillId="0" borderId="2" xfId="0" applyNumberFormat="1" applyFont="1" applyBorder="1"/>
    <xf numFmtId="0" fontId="0" fillId="0" borderId="1" xfId="0" applyBorder="1" applyAlignment="1">
      <alignment horizontal="center"/>
    </xf>
    <xf numFmtId="44" fontId="10" fillId="0" borderId="3" xfId="0" applyNumberFormat="1" applyFont="1" applyBorder="1"/>
    <xf numFmtId="44" fontId="0" fillId="0" borderId="6" xfId="2" applyFont="1" applyFill="1" applyBorder="1" applyAlignment="1">
      <alignment horizontal="center"/>
    </xf>
    <xf numFmtId="0" fontId="5" fillId="0" borderId="2" xfId="0" applyFont="1" applyFill="1" applyBorder="1"/>
    <xf numFmtId="44" fontId="4" fillId="0" borderId="0" xfId="2" applyFont="1" applyFill="1" applyAlignment="1">
      <alignment horizontal="center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9" fontId="8" fillId="0" borderId="0" xfId="0" applyNumberFormat="1" applyFont="1" applyAlignment="1">
      <alignment horizontal="center"/>
    </xf>
    <xf numFmtId="9" fontId="8" fillId="4" borderId="0" xfId="0" applyNumberFormat="1" applyFont="1" applyFill="1" applyAlignment="1">
      <alignment horizontal="center" wrapText="1"/>
    </xf>
    <xf numFmtId="9" fontId="8" fillId="4" borderId="0" xfId="0" applyNumberFormat="1" applyFont="1" applyFill="1" applyAlignment="1">
      <alignment horizontal="center"/>
    </xf>
    <xf numFmtId="44" fontId="7" fillId="0" borderId="2" xfId="2" applyFont="1" applyFill="1" applyBorder="1"/>
    <xf numFmtId="0" fontId="5" fillId="2" borderId="2" xfId="0" applyFont="1" applyFill="1" applyBorder="1" applyAlignment="1">
      <alignment wrapText="1"/>
    </xf>
    <xf numFmtId="165" fontId="9" fillId="0" borderId="2" xfId="1" applyNumberFormat="1" applyFont="1" applyFill="1" applyBorder="1"/>
    <xf numFmtId="0" fontId="8" fillId="0" borderId="4" xfId="0" applyFont="1" applyFill="1" applyBorder="1" applyAlignment="1">
      <alignment horizontal="center" wrapText="1"/>
    </xf>
    <xf numFmtId="0" fontId="7" fillId="0" borderId="0" xfId="0" applyFont="1" applyFill="1" applyAlignment="1">
      <alignment horizontal="center" wrapText="1"/>
    </xf>
    <xf numFmtId="0" fontId="8" fillId="0" borderId="0" xfId="0" applyFont="1" applyFill="1" applyAlignment="1">
      <alignment horizontal="center" wrapText="1"/>
    </xf>
    <xf numFmtId="9" fontId="8" fillId="0" borderId="4" xfId="0" applyNumberFormat="1" applyFont="1" applyFill="1" applyBorder="1" applyAlignment="1">
      <alignment horizontal="center"/>
    </xf>
    <xf numFmtId="9" fontId="7" fillId="0" borderId="0" xfId="0" applyNumberFormat="1" applyFont="1" applyFill="1" applyAlignment="1">
      <alignment horizontal="center"/>
    </xf>
    <xf numFmtId="9" fontId="8" fillId="0" borderId="0" xfId="0" applyNumberFormat="1" applyFont="1" applyFill="1" applyAlignment="1">
      <alignment horizontal="center"/>
    </xf>
    <xf numFmtId="44" fontId="7" fillId="0" borderId="0" xfId="2" applyFont="1" applyFill="1" applyAlignment="1">
      <alignment horizontal="center"/>
    </xf>
    <xf numFmtId="44" fontId="7" fillId="0" borderId="2" xfId="2" applyFont="1" applyFill="1" applyBorder="1" applyAlignment="1">
      <alignment horizontal="center"/>
    </xf>
    <xf numFmtId="0" fontId="11" fillId="4" borderId="2" xfId="0" applyFont="1" applyFill="1" applyBorder="1"/>
    <xf numFmtId="0" fontId="1" fillId="3" borderId="1" xfId="0" applyFont="1" applyFill="1" applyBorder="1" applyAlignment="1">
      <alignment horizontal="center" wrapText="1"/>
    </xf>
    <xf numFmtId="0" fontId="1" fillId="5" borderId="1" xfId="0" applyFont="1" applyFill="1" applyBorder="1" applyAlignment="1">
      <alignment horizontal="center" wrapText="1"/>
    </xf>
  </cellXfs>
  <cellStyles count="4">
    <cellStyle name="Migliaia" xfId="1" builtinId="3"/>
    <cellStyle name="Normale" xfId="0" builtinId="0"/>
    <cellStyle name="Percentuale" xfId="3" builtinId="5"/>
    <cellStyle name="Valuta" xfId="2" builtinId="4"/>
  </cellStyles>
  <dxfs count="0"/>
  <tableStyles count="0" defaultTableStyle="TableStyleMedium2" defaultPivotStyle="PivotStyleLight16"/>
  <colors>
    <mruColors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52"/>
  <sheetViews>
    <sheetView tabSelected="1" zoomScaleNormal="100" workbookViewId="0">
      <pane xSplit="1" ySplit="9" topLeftCell="B28" activePane="bottomRight" state="frozen"/>
      <selection pane="topRight" activeCell="B1" sqref="B1"/>
      <selection pane="bottomLeft" activeCell="A5" sqref="A5"/>
      <selection pane="bottomRight" activeCell="G30" sqref="G30"/>
    </sheetView>
  </sheetViews>
  <sheetFormatPr defaultRowHeight="15" x14ac:dyDescent="0.25"/>
  <cols>
    <col min="1" max="1" width="24.28515625" style="9" customWidth="1"/>
    <col min="2" max="2" width="15.140625" customWidth="1"/>
    <col min="3" max="3" width="15.140625" style="9" customWidth="1"/>
    <col min="4" max="4" width="13.42578125" customWidth="1"/>
    <col min="5" max="5" width="13.42578125" style="9" customWidth="1"/>
    <col min="6" max="7" width="13.42578125" customWidth="1"/>
    <col min="8" max="8" width="12.85546875" style="9" customWidth="1"/>
  </cols>
  <sheetData>
    <row r="1" spans="1:8" ht="18.75" x14ac:dyDescent="0.3">
      <c r="A1" s="101" t="s">
        <v>73</v>
      </c>
    </row>
    <row r="2" spans="1:8" x14ac:dyDescent="0.25">
      <c r="A2" s="11" t="s">
        <v>36</v>
      </c>
      <c r="B2" s="6"/>
      <c r="C2" s="83"/>
    </row>
    <row r="3" spans="1:8" ht="24.75" x14ac:dyDescent="0.25">
      <c r="A3" s="91" t="s">
        <v>72</v>
      </c>
      <c r="B3" s="6"/>
      <c r="C3" s="83"/>
    </row>
    <row r="4" spans="1:8" ht="28.9" customHeight="1" x14ac:dyDescent="0.25">
      <c r="A4" s="8" t="s">
        <v>0</v>
      </c>
      <c r="B4" s="7" t="s">
        <v>41</v>
      </c>
      <c r="C4" s="12" t="s">
        <v>42</v>
      </c>
      <c r="D4" s="103" t="s">
        <v>1</v>
      </c>
      <c r="E4" s="103"/>
      <c r="F4" s="102" t="s">
        <v>2</v>
      </c>
      <c r="G4" s="102"/>
      <c r="H4" s="102"/>
    </row>
    <row r="5" spans="1:8" s="46" customFormat="1" x14ac:dyDescent="0.25">
      <c r="A5" s="45" t="s">
        <v>34</v>
      </c>
      <c r="B5" s="24">
        <f>C5/12</f>
        <v>5416.666666666667</v>
      </c>
      <c r="C5" s="25">
        <v>65000</v>
      </c>
      <c r="D5" s="49" t="s">
        <v>35</v>
      </c>
      <c r="E5" s="47">
        <f>C5</f>
        <v>65000</v>
      </c>
      <c r="F5" s="48" t="s">
        <v>35</v>
      </c>
      <c r="G5" s="51" t="s">
        <v>35</v>
      </c>
      <c r="H5" s="47">
        <f>C5</f>
        <v>65000</v>
      </c>
    </row>
    <row r="6" spans="1:8" s="59" customFormat="1" ht="24" x14ac:dyDescent="0.2">
      <c r="A6" s="53" t="s">
        <v>64</v>
      </c>
      <c r="B6" s="60">
        <f>8*5*4/12*10</f>
        <v>133.33333333333334</v>
      </c>
      <c r="C6" s="92">
        <f>B6*10</f>
        <v>1333.3333333333335</v>
      </c>
      <c r="D6" s="54" t="s">
        <v>35</v>
      </c>
      <c r="E6" s="55" t="s">
        <v>35</v>
      </c>
      <c r="F6" s="56" t="s">
        <v>35</v>
      </c>
      <c r="G6" s="57" t="s">
        <v>35</v>
      </c>
      <c r="H6" s="58" t="s">
        <v>35</v>
      </c>
    </row>
    <row r="7" spans="1:8" s="46" customFormat="1" x14ac:dyDescent="0.25">
      <c r="A7" s="45" t="s">
        <v>63</v>
      </c>
      <c r="B7" s="24">
        <f>B5/B6</f>
        <v>40.625</v>
      </c>
      <c r="C7" s="50" t="s">
        <v>35</v>
      </c>
      <c r="D7" s="49" t="s">
        <v>35</v>
      </c>
      <c r="E7" s="50" t="s">
        <v>35</v>
      </c>
      <c r="F7" s="48" t="s">
        <v>35</v>
      </c>
      <c r="G7" s="51" t="s">
        <v>35</v>
      </c>
      <c r="H7" s="52" t="s">
        <v>35</v>
      </c>
    </row>
    <row r="8" spans="1:8" ht="30" x14ac:dyDescent="0.25">
      <c r="A8" s="8" t="s">
        <v>38</v>
      </c>
      <c r="B8" s="7" t="s">
        <v>37</v>
      </c>
      <c r="C8" s="12" t="s">
        <v>37</v>
      </c>
      <c r="D8" s="1" t="s">
        <v>3</v>
      </c>
      <c r="E8" s="22" t="s">
        <v>39</v>
      </c>
      <c r="F8" s="1" t="s">
        <v>4</v>
      </c>
      <c r="G8" s="1" t="s">
        <v>5</v>
      </c>
      <c r="H8" s="22" t="s">
        <v>39</v>
      </c>
    </row>
    <row r="9" spans="1:8" s="20" customFormat="1" ht="30" x14ac:dyDescent="0.25">
      <c r="A9" s="17" t="s">
        <v>31</v>
      </c>
      <c r="B9" s="54" t="s">
        <v>35</v>
      </c>
      <c r="C9" s="18">
        <v>0.78</v>
      </c>
      <c r="D9" s="67" t="s">
        <v>32</v>
      </c>
      <c r="E9" s="68">
        <f>E5*(1-C9)</f>
        <v>14299.999999999998</v>
      </c>
      <c r="F9" s="19" t="s">
        <v>33</v>
      </c>
      <c r="G9" s="19" t="s">
        <v>33</v>
      </c>
      <c r="H9" s="58" t="s">
        <v>35</v>
      </c>
    </row>
    <row r="10" spans="1:8" ht="45" x14ac:dyDescent="0.25">
      <c r="A10" s="10" t="s">
        <v>40</v>
      </c>
      <c r="B10" s="16">
        <f>C10/12</f>
        <v>83.333333333333329</v>
      </c>
      <c r="C10" s="14">
        <v>1000</v>
      </c>
      <c r="D10" s="2" t="s">
        <v>44</v>
      </c>
      <c r="E10" s="23">
        <f t="shared" ref="E10:E17" si="0">C10*1.22</f>
        <v>1220</v>
      </c>
      <c r="F10" s="4">
        <v>1</v>
      </c>
      <c r="G10" s="4">
        <v>1</v>
      </c>
      <c r="H10" s="21">
        <f>C10*G10</f>
        <v>1000</v>
      </c>
    </row>
    <row r="11" spans="1:8" ht="45" x14ac:dyDescent="0.25">
      <c r="A11" s="10" t="s">
        <v>30</v>
      </c>
      <c r="B11" s="16">
        <f t="shared" ref="B11:B19" si="1">C11/12</f>
        <v>83.333333333333329</v>
      </c>
      <c r="C11" s="14">
        <v>1000</v>
      </c>
      <c r="D11" s="2" t="s">
        <v>44</v>
      </c>
      <c r="E11" s="23">
        <f t="shared" si="0"/>
        <v>1220</v>
      </c>
      <c r="F11" s="4">
        <v>1</v>
      </c>
      <c r="G11" s="4">
        <v>1</v>
      </c>
      <c r="H11" s="21">
        <f t="shared" ref="H11:H16" si="2">C11*G11</f>
        <v>1000</v>
      </c>
    </row>
    <row r="12" spans="1:8" ht="30" x14ac:dyDescent="0.25">
      <c r="A12" s="9" t="s">
        <v>29</v>
      </c>
      <c r="B12" s="15">
        <f>C12/12</f>
        <v>83.333333333333329</v>
      </c>
      <c r="C12" s="13">
        <v>1000</v>
      </c>
      <c r="D12" s="2" t="s">
        <v>7</v>
      </c>
      <c r="E12" s="23">
        <f t="shared" si="0"/>
        <v>1220</v>
      </c>
      <c r="F12" s="4">
        <v>1</v>
      </c>
      <c r="G12" s="4">
        <v>1</v>
      </c>
      <c r="H12" s="21">
        <f t="shared" si="2"/>
        <v>1000</v>
      </c>
    </row>
    <row r="13" spans="1:8" ht="30" x14ac:dyDescent="0.25">
      <c r="A13" s="9" t="s">
        <v>46</v>
      </c>
      <c r="B13" s="15">
        <v>30</v>
      </c>
      <c r="C13" s="13">
        <f>B13*12</f>
        <v>360</v>
      </c>
      <c r="D13" s="2" t="s">
        <v>7</v>
      </c>
      <c r="E13" s="23">
        <f t="shared" si="0"/>
        <v>439.2</v>
      </c>
      <c r="F13" s="4">
        <v>1</v>
      </c>
      <c r="G13" s="4">
        <v>1</v>
      </c>
      <c r="H13" s="21">
        <f t="shared" si="2"/>
        <v>360</v>
      </c>
    </row>
    <row r="14" spans="1:8" ht="30" x14ac:dyDescent="0.25">
      <c r="A14" s="9" t="s">
        <v>22</v>
      </c>
      <c r="B14" s="15">
        <v>50</v>
      </c>
      <c r="C14" s="13">
        <f>B14*12</f>
        <v>600</v>
      </c>
      <c r="D14" s="2" t="s">
        <v>7</v>
      </c>
      <c r="E14" s="23">
        <f t="shared" si="0"/>
        <v>732</v>
      </c>
      <c r="F14" s="4">
        <v>1</v>
      </c>
      <c r="G14" s="4">
        <v>1</v>
      </c>
      <c r="H14" s="21">
        <f t="shared" si="2"/>
        <v>600</v>
      </c>
    </row>
    <row r="15" spans="1:8" ht="30" x14ac:dyDescent="0.25">
      <c r="A15" s="9" t="s">
        <v>23</v>
      </c>
      <c r="B15" s="15">
        <v>50</v>
      </c>
      <c r="C15" s="13">
        <f>B15*12</f>
        <v>600</v>
      </c>
      <c r="D15" s="2" t="s">
        <v>7</v>
      </c>
      <c r="E15" s="23">
        <f t="shared" si="0"/>
        <v>732</v>
      </c>
      <c r="F15" s="4">
        <v>1</v>
      </c>
      <c r="G15" s="4">
        <v>1</v>
      </c>
      <c r="H15" s="21">
        <f t="shared" si="2"/>
        <v>600</v>
      </c>
    </row>
    <row r="16" spans="1:8" ht="30" x14ac:dyDescent="0.25">
      <c r="A16" s="9" t="s">
        <v>24</v>
      </c>
      <c r="B16" s="15">
        <v>50</v>
      </c>
      <c r="C16" s="13">
        <f>B16*12</f>
        <v>600</v>
      </c>
      <c r="D16" s="2" t="s">
        <v>7</v>
      </c>
      <c r="E16" s="23">
        <f t="shared" si="0"/>
        <v>732</v>
      </c>
      <c r="F16" s="4">
        <v>1</v>
      </c>
      <c r="G16" s="4">
        <v>1</v>
      </c>
      <c r="H16" s="21">
        <f t="shared" si="2"/>
        <v>600</v>
      </c>
    </row>
    <row r="17" spans="1:8" ht="30" x14ac:dyDescent="0.25">
      <c r="A17" s="9" t="s">
        <v>25</v>
      </c>
      <c r="B17" s="15">
        <v>50</v>
      </c>
      <c r="C17" s="13">
        <f>B17*12</f>
        <v>600</v>
      </c>
      <c r="D17" s="2" t="s">
        <v>7</v>
      </c>
      <c r="E17" s="23">
        <f t="shared" si="0"/>
        <v>732</v>
      </c>
      <c r="F17" s="3" t="s">
        <v>10</v>
      </c>
      <c r="G17" s="5" t="s">
        <v>26</v>
      </c>
      <c r="H17" s="21">
        <f>MIN(C17*1.22,1%*H5)</f>
        <v>650</v>
      </c>
    </row>
    <row r="18" spans="1:8" ht="45" x14ac:dyDescent="0.25">
      <c r="A18" s="9" t="s">
        <v>9</v>
      </c>
      <c r="B18" s="16">
        <f>C18/12</f>
        <v>300</v>
      </c>
      <c r="C18" s="13">
        <v>3600</v>
      </c>
      <c r="D18" s="2" t="s">
        <v>43</v>
      </c>
      <c r="E18" s="23">
        <f>C18*1.1*0</f>
        <v>0</v>
      </c>
      <c r="F18" s="3" t="s">
        <v>10</v>
      </c>
      <c r="G18" s="3" t="s">
        <v>11</v>
      </c>
      <c r="H18" s="21">
        <f>C18*1.1*0</f>
        <v>0</v>
      </c>
    </row>
    <row r="19" spans="1:8" ht="30" x14ac:dyDescent="0.25">
      <c r="A19" s="9" t="s">
        <v>6</v>
      </c>
      <c r="B19" s="16">
        <f t="shared" si="1"/>
        <v>41.666666666666664</v>
      </c>
      <c r="C19" s="13">
        <v>500</v>
      </c>
      <c r="D19" s="2" t="s">
        <v>45</v>
      </c>
      <c r="E19" s="23">
        <f>C19</f>
        <v>500</v>
      </c>
      <c r="F19" s="70" t="s">
        <v>8</v>
      </c>
      <c r="G19" s="69">
        <v>1</v>
      </c>
      <c r="H19" s="21">
        <f>C19*G19</f>
        <v>500</v>
      </c>
    </row>
    <row r="20" spans="1:8" ht="30" x14ac:dyDescent="0.25">
      <c r="A20" s="9" t="s">
        <v>12</v>
      </c>
      <c r="B20" s="15">
        <f>C20/12</f>
        <v>100</v>
      </c>
      <c r="C20" s="13">
        <v>1200</v>
      </c>
      <c r="D20" s="2" t="s">
        <v>7</v>
      </c>
      <c r="E20" s="23">
        <f>C20*1</f>
        <v>1200</v>
      </c>
      <c r="F20" s="3" t="s">
        <v>10</v>
      </c>
      <c r="G20" s="4">
        <v>0.5</v>
      </c>
      <c r="H20" s="21">
        <f t="shared" ref="H20:H21" si="3">C20*G20</f>
        <v>600</v>
      </c>
    </row>
    <row r="21" spans="1:8" ht="30" x14ac:dyDescent="0.25">
      <c r="A21" s="9" t="s">
        <v>13</v>
      </c>
      <c r="B21" s="15">
        <f>C21/12</f>
        <v>200</v>
      </c>
      <c r="C21" s="13">
        <f>200*12</f>
        <v>2400</v>
      </c>
      <c r="D21" s="2" t="s">
        <v>7</v>
      </c>
      <c r="E21" s="23">
        <f>C21*1</f>
        <v>2400</v>
      </c>
      <c r="F21" s="3" t="s">
        <v>10</v>
      </c>
      <c r="G21" s="4">
        <v>0.5</v>
      </c>
      <c r="H21" s="21">
        <f t="shared" si="3"/>
        <v>1200</v>
      </c>
    </row>
    <row r="22" spans="1:8" ht="30" x14ac:dyDescent="0.25">
      <c r="A22" s="9" t="s">
        <v>14</v>
      </c>
      <c r="B22" s="15">
        <f>10+25</f>
        <v>35</v>
      </c>
      <c r="C22" s="13">
        <f>B22*12</f>
        <v>420</v>
      </c>
      <c r="D22" s="2" t="s">
        <v>7</v>
      </c>
      <c r="E22" s="23">
        <f>C22*1.22</f>
        <v>512.4</v>
      </c>
      <c r="F22" s="3" t="s">
        <v>10</v>
      </c>
      <c r="G22" s="4">
        <v>0.8</v>
      </c>
      <c r="H22" s="21">
        <f>C22*G22</f>
        <v>336</v>
      </c>
    </row>
    <row r="23" spans="1:8" ht="30" x14ac:dyDescent="0.25">
      <c r="A23" s="9" t="s">
        <v>57</v>
      </c>
      <c r="B23" s="15">
        <v>50</v>
      </c>
      <c r="C23" s="13">
        <f>B23*12</f>
        <v>600</v>
      </c>
      <c r="D23" s="2" t="s">
        <v>7</v>
      </c>
      <c r="E23" s="23">
        <f>C23*1.22</f>
        <v>732</v>
      </c>
      <c r="F23" s="4">
        <v>1</v>
      </c>
      <c r="G23" s="4">
        <v>1</v>
      </c>
      <c r="H23" s="21">
        <f t="shared" ref="H23:H33" si="4">C23*G23</f>
        <v>600</v>
      </c>
    </row>
    <row r="24" spans="1:8" ht="30" x14ac:dyDescent="0.25">
      <c r="A24" s="9" t="s">
        <v>58</v>
      </c>
      <c r="B24" s="15">
        <v>5</v>
      </c>
      <c r="C24" s="13">
        <f>B24*12</f>
        <v>60</v>
      </c>
      <c r="D24" s="2" t="s">
        <v>7</v>
      </c>
      <c r="E24" s="23">
        <f>C24*1.22</f>
        <v>73.2</v>
      </c>
      <c r="F24" s="4">
        <v>1</v>
      </c>
      <c r="G24" s="4">
        <v>1</v>
      </c>
      <c r="H24" s="21">
        <f t="shared" si="4"/>
        <v>60</v>
      </c>
    </row>
    <row r="25" spans="1:8" ht="30" x14ac:dyDescent="0.25">
      <c r="A25" s="9" t="s">
        <v>15</v>
      </c>
      <c r="B25" s="15">
        <f>C25/12</f>
        <v>83.333333333333329</v>
      </c>
      <c r="C25" s="13">
        <v>1000</v>
      </c>
      <c r="D25" s="2" t="s">
        <v>7</v>
      </c>
      <c r="E25" s="23">
        <f>C25*1.22</f>
        <v>1220</v>
      </c>
      <c r="F25" s="4">
        <v>0.4</v>
      </c>
      <c r="G25" s="4">
        <v>0.2</v>
      </c>
      <c r="H25" s="21">
        <f t="shared" si="4"/>
        <v>200</v>
      </c>
    </row>
    <row r="26" spans="1:8" ht="30" x14ac:dyDescent="0.25">
      <c r="A26" s="9" t="s">
        <v>16</v>
      </c>
      <c r="B26" s="15">
        <v>100</v>
      </c>
      <c r="C26" s="13">
        <f>B26*12</f>
        <v>1200</v>
      </c>
      <c r="D26" s="2" t="s">
        <v>7</v>
      </c>
      <c r="E26" s="23">
        <f>C26*1.22</f>
        <v>1464</v>
      </c>
      <c r="F26" s="4">
        <v>0.4</v>
      </c>
      <c r="G26" s="4">
        <v>0.2</v>
      </c>
      <c r="H26" s="21">
        <f t="shared" si="4"/>
        <v>240</v>
      </c>
    </row>
    <row r="27" spans="1:8" ht="30" x14ac:dyDescent="0.25">
      <c r="A27" s="9" t="s">
        <v>17</v>
      </c>
      <c r="B27" s="15">
        <f>C27/12</f>
        <v>41.666666666666664</v>
      </c>
      <c r="C27" s="13">
        <f>500</f>
        <v>500</v>
      </c>
      <c r="D27" s="2" t="s">
        <v>45</v>
      </c>
      <c r="E27" s="23">
        <f>C27*1</f>
        <v>500</v>
      </c>
      <c r="F27" s="69" t="s">
        <v>8</v>
      </c>
      <c r="G27" s="4">
        <v>0.2</v>
      </c>
      <c r="H27" s="21">
        <f t="shared" si="4"/>
        <v>100</v>
      </c>
    </row>
    <row r="28" spans="1:8" ht="30" x14ac:dyDescent="0.25">
      <c r="A28" s="9" t="s">
        <v>18</v>
      </c>
      <c r="B28" s="15">
        <f>C28/12</f>
        <v>25</v>
      </c>
      <c r="C28" s="13">
        <v>300</v>
      </c>
      <c r="D28" s="2" t="s">
        <v>7</v>
      </c>
      <c r="E28" s="23">
        <f>C28*1.22</f>
        <v>366</v>
      </c>
      <c r="F28" s="4">
        <v>0.4</v>
      </c>
      <c r="G28" s="4">
        <v>0.2</v>
      </c>
      <c r="H28" s="21">
        <f t="shared" si="4"/>
        <v>60</v>
      </c>
    </row>
    <row r="29" spans="1:8" ht="45" x14ac:dyDescent="0.25">
      <c r="A29" s="9" t="s">
        <v>19</v>
      </c>
      <c r="B29" s="15">
        <v>30</v>
      </c>
      <c r="C29" s="13">
        <f>B29*12</f>
        <v>360</v>
      </c>
      <c r="D29" s="2" t="s">
        <v>44</v>
      </c>
      <c r="E29" s="23">
        <f>C29*1.22</f>
        <v>439.2</v>
      </c>
      <c r="F29" s="4">
        <v>0.4</v>
      </c>
      <c r="G29" s="4">
        <v>0.2</v>
      </c>
      <c r="H29" s="21">
        <f t="shared" si="4"/>
        <v>72</v>
      </c>
    </row>
    <row r="30" spans="1:8" ht="45" x14ac:dyDescent="0.25">
      <c r="A30" s="9" t="s">
        <v>27</v>
      </c>
      <c r="B30" s="15">
        <v>60</v>
      </c>
      <c r="C30" s="13">
        <f>B30*12</f>
        <v>720</v>
      </c>
      <c r="D30" s="2" t="s">
        <v>43</v>
      </c>
      <c r="E30" s="23">
        <f>C30*1.1</f>
        <v>792.00000000000011</v>
      </c>
      <c r="F30" s="4">
        <v>1</v>
      </c>
      <c r="G30" s="2" t="s">
        <v>28</v>
      </c>
      <c r="H30" s="21">
        <f>MIN(C30*1.22,2%*H5)</f>
        <v>878.4</v>
      </c>
    </row>
    <row r="31" spans="1:8" ht="30" x14ac:dyDescent="0.25">
      <c r="A31" s="9" t="s">
        <v>48</v>
      </c>
      <c r="B31" s="15">
        <v>100</v>
      </c>
      <c r="C31" s="13">
        <f>B31*12</f>
        <v>1200</v>
      </c>
      <c r="D31" s="2" t="s">
        <v>7</v>
      </c>
      <c r="E31" s="23">
        <f>C31</f>
        <v>1200</v>
      </c>
      <c r="F31" s="4" t="s">
        <v>20</v>
      </c>
      <c r="G31" s="5">
        <v>1</v>
      </c>
      <c r="H31" s="21">
        <f t="shared" si="4"/>
        <v>1200</v>
      </c>
    </row>
    <row r="32" spans="1:8" ht="30" x14ac:dyDescent="0.25">
      <c r="A32" s="9" t="s">
        <v>59</v>
      </c>
      <c r="B32" s="15">
        <f>C32/12</f>
        <v>33.333333333333336</v>
      </c>
      <c r="C32" s="13">
        <v>400</v>
      </c>
      <c r="D32" s="2" t="s">
        <v>7</v>
      </c>
      <c r="E32" s="23">
        <f>C32</f>
        <v>400</v>
      </c>
      <c r="F32" s="4" t="s">
        <v>65</v>
      </c>
      <c r="G32" s="61">
        <v>1</v>
      </c>
      <c r="H32" s="21">
        <f t="shared" si="4"/>
        <v>400</v>
      </c>
    </row>
    <row r="33" spans="1:8" ht="45" x14ac:dyDescent="0.25">
      <c r="A33" s="26" t="s">
        <v>62</v>
      </c>
      <c r="B33" s="27">
        <v>20</v>
      </c>
      <c r="C33" s="28">
        <f>C5*1.5%</f>
        <v>975</v>
      </c>
      <c r="D33" s="29" t="s">
        <v>7</v>
      </c>
      <c r="E33" s="30">
        <f>C33</f>
        <v>975</v>
      </c>
      <c r="F33" s="31" t="s">
        <v>8</v>
      </c>
      <c r="G33" s="62">
        <v>1</v>
      </c>
      <c r="H33" s="63">
        <f t="shared" si="4"/>
        <v>975</v>
      </c>
    </row>
    <row r="34" spans="1:8" s="40" customFormat="1" ht="15.75" thickBot="1" x14ac:dyDescent="0.3">
      <c r="A34" s="37" t="s">
        <v>60</v>
      </c>
      <c r="B34" s="38">
        <f>SUM(B10:B33)</f>
        <v>1704.9999999999998</v>
      </c>
      <c r="C34" s="39">
        <f>SUM(C10:C33)</f>
        <v>21195</v>
      </c>
      <c r="D34" s="93" t="s">
        <v>35</v>
      </c>
      <c r="E34" s="66">
        <f>SUM(E9)</f>
        <v>14299.999999999998</v>
      </c>
      <c r="F34" s="96" t="s">
        <v>35</v>
      </c>
      <c r="G34" s="93" t="s">
        <v>35</v>
      </c>
      <c r="H34" s="64">
        <f>SUM(H10:H33)</f>
        <v>13231.4</v>
      </c>
    </row>
    <row r="35" spans="1:8" s="36" customFormat="1" ht="15.75" thickTop="1" x14ac:dyDescent="0.25">
      <c r="A35" s="32" t="s">
        <v>61</v>
      </c>
      <c r="B35" s="33">
        <f>B5-B34</f>
        <v>3711.666666666667</v>
      </c>
      <c r="C35" s="90">
        <f>C5-C34</f>
        <v>43805</v>
      </c>
      <c r="D35" s="94" t="s">
        <v>35</v>
      </c>
      <c r="E35" s="34">
        <f>E5-E34</f>
        <v>50700</v>
      </c>
      <c r="F35" s="97" t="s">
        <v>35</v>
      </c>
      <c r="G35" s="94" t="s">
        <v>35</v>
      </c>
      <c r="H35" s="65">
        <f>H5-H34</f>
        <v>51768.6</v>
      </c>
    </row>
    <row r="36" spans="1:8" s="44" customFormat="1" x14ac:dyDescent="0.25">
      <c r="A36" s="41" t="s">
        <v>37</v>
      </c>
      <c r="B36" s="71" t="s">
        <v>35</v>
      </c>
      <c r="C36" s="76" t="s">
        <v>35</v>
      </c>
      <c r="D36" s="95" t="s">
        <v>35</v>
      </c>
      <c r="E36" s="42">
        <f>E35</f>
        <v>50700</v>
      </c>
      <c r="F36" s="98" t="s">
        <v>35</v>
      </c>
      <c r="G36" s="95" t="s">
        <v>35</v>
      </c>
      <c r="H36" s="72">
        <f>H35</f>
        <v>51768.6</v>
      </c>
    </row>
    <row r="37" spans="1:8" ht="45" x14ac:dyDescent="0.25">
      <c r="A37" s="10" t="s">
        <v>47</v>
      </c>
      <c r="B37" s="73" t="s">
        <v>35</v>
      </c>
      <c r="C37" s="77" t="s">
        <v>35</v>
      </c>
      <c r="D37" s="2" t="s">
        <v>7</v>
      </c>
      <c r="E37" s="74">
        <f>E36*25%</f>
        <v>12675</v>
      </c>
      <c r="F37" s="3" t="s">
        <v>20</v>
      </c>
      <c r="G37" s="4">
        <v>1</v>
      </c>
      <c r="H37" s="75">
        <f>H36*25%</f>
        <v>12942.15</v>
      </c>
    </row>
    <row r="38" spans="1:8" x14ac:dyDescent="0.25">
      <c r="A38" s="10" t="s">
        <v>66</v>
      </c>
      <c r="B38" s="73" t="s">
        <v>35</v>
      </c>
      <c r="C38" s="77" t="s">
        <v>35</v>
      </c>
      <c r="D38" s="73" t="s">
        <v>35</v>
      </c>
      <c r="E38" s="78">
        <f>E37</f>
        <v>12675</v>
      </c>
      <c r="F38" s="73" t="s">
        <v>35</v>
      </c>
      <c r="G38" s="4" t="s">
        <v>35</v>
      </c>
      <c r="H38" s="78">
        <f>H37</f>
        <v>12942.15</v>
      </c>
    </row>
    <row r="39" spans="1:8" ht="30" x14ac:dyDescent="0.25">
      <c r="A39" s="10" t="s">
        <v>49</v>
      </c>
      <c r="B39" s="73" t="s">
        <v>35</v>
      </c>
      <c r="C39" s="13">
        <v>1000</v>
      </c>
      <c r="D39" s="2" t="s">
        <v>35</v>
      </c>
      <c r="E39" s="23" t="s">
        <v>35</v>
      </c>
      <c r="F39" s="3" t="s">
        <v>35</v>
      </c>
      <c r="G39" s="4" t="s">
        <v>35</v>
      </c>
      <c r="H39" s="79">
        <f>C39</f>
        <v>1000</v>
      </c>
    </row>
    <row r="40" spans="1:8" ht="30" x14ac:dyDescent="0.25">
      <c r="A40" s="10" t="s">
        <v>50</v>
      </c>
      <c r="B40" s="73" t="s">
        <v>35</v>
      </c>
      <c r="C40" s="13">
        <v>1000</v>
      </c>
      <c r="D40" s="2" t="s">
        <v>35</v>
      </c>
      <c r="E40" s="23" t="s">
        <v>35</v>
      </c>
      <c r="F40" s="3" t="s">
        <v>35</v>
      </c>
      <c r="G40" s="4" t="s">
        <v>35</v>
      </c>
      <c r="H40" s="79">
        <f t="shared" ref="H40:H47" si="5">C40</f>
        <v>1000</v>
      </c>
    </row>
    <row r="41" spans="1:8" ht="30" x14ac:dyDescent="0.25">
      <c r="A41" s="10" t="s">
        <v>56</v>
      </c>
      <c r="B41" s="73" t="s">
        <v>35</v>
      </c>
      <c r="C41" s="13">
        <v>1000</v>
      </c>
      <c r="D41" s="2" t="s">
        <v>35</v>
      </c>
      <c r="E41" s="23" t="s">
        <v>35</v>
      </c>
      <c r="F41" s="3" t="s">
        <v>35</v>
      </c>
      <c r="G41" s="4" t="s">
        <v>35</v>
      </c>
      <c r="H41" s="79">
        <f t="shared" si="5"/>
        <v>1000</v>
      </c>
    </row>
    <row r="42" spans="1:8" ht="45" x14ac:dyDescent="0.25">
      <c r="A42" s="10" t="s">
        <v>51</v>
      </c>
      <c r="B42" s="73" t="s">
        <v>35</v>
      </c>
      <c r="C42" s="13">
        <v>2500</v>
      </c>
      <c r="D42" s="2" t="s">
        <v>35</v>
      </c>
      <c r="E42" s="23" t="s">
        <v>35</v>
      </c>
      <c r="F42" s="3" t="s">
        <v>35</v>
      </c>
      <c r="G42" s="4" t="s">
        <v>35</v>
      </c>
      <c r="H42" s="79">
        <f t="shared" si="5"/>
        <v>2500</v>
      </c>
    </row>
    <row r="43" spans="1:8" ht="30" x14ac:dyDescent="0.25">
      <c r="A43" s="10" t="s">
        <v>68</v>
      </c>
      <c r="B43" s="73" t="s">
        <v>35</v>
      </c>
      <c r="C43" s="13">
        <v>500</v>
      </c>
      <c r="D43" s="2" t="s">
        <v>35</v>
      </c>
      <c r="E43" s="23" t="s">
        <v>35</v>
      </c>
      <c r="F43" s="3" t="s">
        <v>35</v>
      </c>
      <c r="G43" s="4" t="s">
        <v>35</v>
      </c>
      <c r="H43" s="79">
        <f t="shared" ref="H43" si="6">C43</f>
        <v>500</v>
      </c>
    </row>
    <row r="44" spans="1:8" ht="30" x14ac:dyDescent="0.25">
      <c r="A44" s="10" t="s">
        <v>52</v>
      </c>
      <c r="B44" s="73" t="s">
        <v>35</v>
      </c>
      <c r="C44" s="13">
        <v>2500</v>
      </c>
      <c r="D44" s="2" t="s">
        <v>35</v>
      </c>
      <c r="E44" s="23" t="s">
        <v>35</v>
      </c>
      <c r="F44" s="3" t="s">
        <v>35</v>
      </c>
      <c r="G44" s="4" t="s">
        <v>35</v>
      </c>
      <c r="H44" s="79">
        <f t="shared" si="5"/>
        <v>2500</v>
      </c>
    </row>
    <row r="45" spans="1:8" ht="30" x14ac:dyDescent="0.25">
      <c r="A45" s="10" t="s">
        <v>53</v>
      </c>
      <c r="B45" s="73" t="s">
        <v>35</v>
      </c>
      <c r="C45" s="13">
        <v>2500</v>
      </c>
      <c r="D45" s="2" t="s">
        <v>35</v>
      </c>
      <c r="E45" s="23" t="s">
        <v>35</v>
      </c>
      <c r="F45" s="3" t="s">
        <v>35</v>
      </c>
      <c r="G45" s="4" t="s">
        <v>35</v>
      </c>
      <c r="H45" s="79">
        <f t="shared" si="5"/>
        <v>2500</v>
      </c>
    </row>
    <row r="46" spans="1:8" ht="30" x14ac:dyDescent="0.25">
      <c r="A46" s="10" t="s">
        <v>54</v>
      </c>
      <c r="B46" s="73" t="s">
        <v>35</v>
      </c>
      <c r="C46" s="13">
        <v>1000</v>
      </c>
      <c r="D46" s="2" t="s">
        <v>35</v>
      </c>
      <c r="E46" s="23" t="s">
        <v>35</v>
      </c>
      <c r="F46" s="3" t="s">
        <v>35</v>
      </c>
      <c r="G46" s="4" t="s">
        <v>35</v>
      </c>
      <c r="H46" s="79">
        <f t="shared" si="5"/>
        <v>1000</v>
      </c>
    </row>
    <row r="47" spans="1:8" ht="30" x14ac:dyDescent="0.25">
      <c r="A47" s="26" t="s">
        <v>55</v>
      </c>
      <c r="B47" s="82" t="s">
        <v>35</v>
      </c>
      <c r="C47" s="28">
        <v>450</v>
      </c>
      <c r="D47" s="29" t="s">
        <v>35</v>
      </c>
      <c r="E47" s="30" t="s">
        <v>35</v>
      </c>
      <c r="F47" s="80" t="s">
        <v>35</v>
      </c>
      <c r="G47" s="31" t="s">
        <v>35</v>
      </c>
      <c r="H47" s="81">
        <f t="shared" si="5"/>
        <v>450</v>
      </c>
    </row>
    <row r="48" spans="1:8" s="44" customFormat="1" x14ac:dyDescent="0.25">
      <c r="A48" s="41" t="s">
        <v>67</v>
      </c>
      <c r="B48" s="84" t="s">
        <v>35</v>
      </c>
      <c r="C48" s="76" t="s">
        <v>35</v>
      </c>
      <c r="D48" s="85" t="s">
        <v>35</v>
      </c>
      <c r="E48" s="42">
        <f>E36-E38</f>
        <v>38025</v>
      </c>
      <c r="F48" s="86" t="s">
        <v>35</v>
      </c>
      <c r="G48" s="87" t="s">
        <v>35</v>
      </c>
      <c r="H48" s="42">
        <f>H36-H38-SUM(H39:H47)</f>
        <v>26376.449999999997</v>
      </c>
    </row>
    <row r="49" spans="1:8" s="44" customFormat="1" x14ac:dyDescent="0.25">
      <c r="A49" s="43" t="s">
        <v>21</v>
      </c>
      <c r="B49" s="71" t="s">
        <v>35</v>
      </c>
      <c r="C49" s="76" t="s">
        <v>35</v>
      </c>
      <c r="D49" s="88">
        <v>0.15</v>
      </c>
      <c r="E49" s="42">
        <f>E48*15%</f>
        <v>5703.75</v>
      </c>
      <c r="F49" s="86" t="s">
        <v>35</v>
      </c>
      <c r="G49" s="89">
        <v>0.27</v>
      </c>
      <c r="H49" s="42">
        <f>H48*G49</f>
        <v>7121.6414999999997</v>
      </c>
    </row>
    <row r="50" spans="1:8" s="36" customFormat="1" x14ac:dyDescent="0.25">
      <c r="A50" s="35" t="s">
        <v>69</v>
      </c>
      <c r="B50" s="99" t="s">
        <v>35</v>
      </c>
      <c r="C50" s="100" t="s">
        <v>35</v>
      </c>
      <c r="D50" s="2" t="s">
        <v>35</v>
      </c>
      <c r="E50" s="34">
        <f>E5-C34-E37-E49</f>
        <v>25426.25</v>
      </c>
      <c r="F50" s="2" t="s">
        <v>35</v>
      </c>
      <c r="G50" s="4" t="s">
        <v>35</v>
      </c>
      <c r="H50" s="34">
        <f>H5-C34-H37-H49</f>
        <v>23741.208500000001</v>
      </c>
    </row>
    <row r="51" spans="1:8" s="36" customFormat="1" x14ac:dyDescent="0.25">
      <c r="A51" s="35" t="s">
        <v>70</v>
      </c>
      <c r="B51" s="99" t="s">
        <v>35</v>
      </c>
      <c r="C51" s="100" t="s">
        <v>35</v>
      </c>
      <c r="D51" s="2" t="s">
        <v>35</v>
      </c>
      <c r="E51" s="34">
        <f>E50/12</f>
        <v>2118.8541666666665</v>
      </c>
      <c r="F51" s="2" t="s">
        <v>35</v>
      </c>
      <c r="G51" s="4" t="s">
        <v>35</v>
      </c>
      <c r="H51" s="34">
        <f>H50/12</f>
        <v>1978.4340416666666</v>
      </c>
    </row>
    <row r="52" spans="1:8" s="36" customFormat="1" x14ac:dyDescent="0.25">
      <c r="A52" s="35" t="s">
        <v>71</v>
      </c>
      <c r="B52" s="99" t="s">
        <v>35</v>
      </c>
      <c r="C52" s="100" t="s">
        <v>35</v>
      </c>
      <c r="D52" s="2" t="s">
        <v>35</v>
      </c>
      <c r="E52" s="34">
        <f>E50/$C6</f>
        <v>19.069687499999997</v>
      </c>
      <c r="F52" s="2" t="s">
        <v>35</v>
      </c>
      <c r="G52" s="4" t="s">
        <v>35</v>
      </c>
      <c r="H52" s="34">
        <f>H50/$C6</f>
        <v>17.805906374999999</v>
      </c>
    </row>
  </sheetData>
  <mergeCells count="2">
    <mergeCell ref="F4:H4"/>
    <mergeCell ref="D4:E4"/>
  </mergeCells>
  <printOptions horizontalCentered="1"/>
  <pageMargins left="0.59055118110236227" right="0.59055118110236227" top="0.78740157480314965" bottom="1.1811023622047245" header="0.19685039370078741" footer="0.19685039370078741"/>
  <pageSetup paperSize="9" scale="74" fitToHeight="2" orientation="portrait" r:id="rId1"/>
  <headerFooter>
    <oddHeader>&amp;L&amp;"-,Grassetto"&amp;F&amp;R&amp;"-,Grassetto"&amp;A</oddHeader>
    <oddFooter>&amp;Cwww.stefanobianchin.it
Ph. +39.346.3138850
Mail info@stefanobianchin.it&amp;R&amp;9&amp;T
&amp;D</oddFooter>
  </headerFooter>
  <rowBreaks count="1" manualBreakCount="1">
    <brk id="35" max="16383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52"/>
  <sheetViews>
    <sheetView zoomScaleNormal="100" workbookViewId="0">
      <pane xSplit="1" ySplit="9" topLeftCell="B28" activePane="bottomRight" state="frozen"/>
      <selection activeCell="B10" sqref="B10"/>
      <selection pane="topRight" activeCell="B10" sqref="B10"/>
      <selection pane="bottomLeft" activeCell="B10" sqref="B10"/>
      <selection pane="bottomRight" activeCell="G30" sqref="G30"/>
    </sheetView>
  </sheetViews>
  <sheetFormatPr defaultRowHeight="15" x14ac:dyDescent="0.25"/>
  <cols>
    <col min="1" max="1" width="24.28515625" style="9" customWidth="1"/>
    <col min="2" max="2" width="15.140625" customWidth="1"/>
    <col min="3" max="3" width="15.140625" style="9" customWidth="1"/>
    <col min="4" max="4" width="13.42578125" customWidth="1"/>
    <col min="5" max="5" width="13.42578125" style="9" customWidth="1"/>
    <col min="6" max="7" width="13.42578125" customWidth="1"/>
    <col min="8" max="8" width="12.85546875" style="9" customWidth="1"/>
  </cols>
  <sheetData>
    <row r="1" spans="1:8" ht="18.75" x14ac:dyDescent="0.3">
      <c r="A1" s="101" t="s">
        <v>73</v>
      </c>
    </row>
    <row r="2" spans="1:8" x14ac:dyDescent="0.25">
      <c r="A2" s="11" t="s">
        <v>36</v>
      </c>
      <c r="B2" s="6"/>
      <c r="C2" s="83"/>
    </row>
    <row r="3" spans="1:8" ht="24.75" x14ac:dyDescent="0.25">
      <c r="A3" s="91" t="s">
        <v>72</v>
      </c>
      <c r="B3" s="6"/>
      <c r="C3" s="83"/>
    </row>
    <row r="4" spans="1:8" ht="28.9" customHeight="1" x14ac:dyDescent="0.25">
      <c r="A4" s="8" t="s">
        <v>0</v>
      </c>
      <c r="B4" s="7" t="s">
        <v>41</v>
      </c>
      <c r="C4" s="12" t="s">
        <v>42</v>
      </c>
      <c r="D4" s="103" t="s">
        <v>1</v>
      </c>
      <c r="E4" s="103"/>
      <c r="F4" s="102" t="s">
        <v>2</v>
      </c>
      <c r="G4" s="102"/>
      <c r="H4" s="102"/>
    </row>
    <row r="5" spans="1:8" s="46" customFormat="1" x14ac:dyDescent="0.25">
      <c r="A5" s="45" t="s">
        <v>34</v>
      </c>
      <c r="B5" s="24">
        <f>C5/12</f>
        <v>2500</v>
      </c>
      <c r="C5" s="25">
        <v>30000</v>
      </c>
      <c r="D5" s="49" t="s">
        <v>35</v>
      </c>
      <c r="E5" s="47">
        <f>C5</f>
        <v>30000</v>
      </c>
      <c r="F5" s="48" t="s">
        <v>35</v>
      </c>
      <c r="G5" s="51" t="s">
        <v>35</v>
      </c>
      <c r="H5" s="47">
        <f>C5</f>
        <v>30000</v>
      </c>
    </row>
    <row r="6" spans="1:8" s="59" customFormat="1" ht="24" x14ac:dyDescent="0.2">
      <c r="A6" s="53" t="s">
        <v>64</v>
      </c>
      <c r="B6" s="60">
        <f>8*5*4/12*10</f>
        <v>133.33333333333334</v>
      </c>
      <c r="C6" s="92">
        <f>B6*10</f>
        <v>1333.3333333333335</v>
      </c>
      <c r="D6" s="54" t="s">
        <v>35</v>
      </c>
      <c r="E6" s="55" t="s">
        <v>35</v>
      </c>
      <c r="F6" s="56" t="s">
        <v>35</v>
      </c>
      <c r="G6" s="57" t="s">
        <v>35</v>
      </c>
      <c r="H6" s="58" t="s">
        <v>35</v>
      </c>
    </row>
    <row r="7" spans="1:8" s="46" customFormat="1" x14ac:dyDescent="0.25">
      <c r="A7" s="45" t="s">
        <v>63</v>
      </c>
      <c r="B7" s="24">
        <f>B5/B6</f>
        <v>18.75</v>
      </c>
      <c r="C7" s="50" t="s">
        <v>35</v>
      </c>
      <c r="D7" s="49" t="s">
        <v>35</v>
      </c>
      <c r="E7" s="50" t="s">
        <v>35</v>
      </c>
      <c r="F7" s="48" t="s">
        <v>35</v>
      </c>
      <c r="G7" s="51" t="s">
        <v>35</v>
      </c>
      <c r="H7" s="52" t="s">
        <v>35</v>
      </c>
    </row>
    <row r="8" spans="1:8" ht="30" x14ac:dyDescent="0.25">
      <c r="A8" s="8" t="s">
        <v>38</v>
      </c>
      <c r="B8" s="7" t="s">
        <v>37</v>
      </c>
      <c r="C8" s="12" t="s">
        <v>37</v>
      </c>
      <c r="D8" s="1" t="s">
        <v>3</v>
      </c>
      <c r="E8" s="22" t="s">
        <v>39</v>
      </c>
      <c r="F8" s="1" t="s">
        <v>4</v>
      </c>
      <c r="G8" s="1" t="s">
        <v>5</v>
      </c>
      <c r="H8" s="22" t="s">
        <v>39</v>
      </c>
    </row>
    <row r="9" spans="1:8" s="20" customFormat="1" ht="30" x14ac:dyDescent="0.25">
      <c r="A9" s="17" t="s">
        <v>31</v>
      </c>
      <c r="B9" s="54" t="s">
        <v>35</v>
      </c>
      <c r="C9" s="18">
        <v>0.78</v>
      </c>
      <c r="D9" s="67" t="s">
        <v>32</v>
      </c>
      <c r="E9" s="68">
        <f>E5*(1-C9)</f>
        <v>6599.9999999999991</v>
      </c>
      <c r="F9" s="19" t="s">
        <v>33</v>
      </c>
      <c r="G9" s="19" t="s">
        <v>33</v>
      </c>
      <c r="H9" s="58" t="s">
        <v>35</v>
      </c>
    </row>
    <row r="10" spans="1:8" ht="45" x14ac:dyDescent="0.25">
      <c r="A10" s="10" t="s">
        <v>40</v>
      </c>
      <c r="B10" s="16">
        <f>C10/12</f>
        <v>83.333333333333329</v>
      </c>
      <c r="C10" s="14">
        <v>1000</v>
      </c>
      <c r="D10" s="2" t="s">
        <v>44</v>
      </c>
      <c r="E10" s="23">
        <f t="shared" ref="E10:E17" si="0">C10*1.22</f>
        <v>1220</v>
      </c>
      <c r="F10" s="4">
        <v>1</v>
      </c>
      <c r="G10" s="4">
        <v>1</v>
      </c>
      <c r="H10" s="21">
        <f>C10*G10</f>
        <v>1000</v>
      </c>
    </row>
    <row r="11" spans="1:8" ht="45" x14ac:dyDescent="0.25">
      <c r="A11" s="10" t="s">
        <v>30</v>
      </c>
      <c r="B11" s="16">
        <f t="shared" ref="B11:B19" si="1">C11/12</f>
        <v>83.333333333333329</v>
      </c>
      <c r="C11" s="14">
        <v>1000</v>
      </c>
      <c r="D11" s="2" t="s">
        <v>44</v>
      </c>
      <c r="E11" s="23">
        <f t="shared" si="0"/>
        <v>1220</v>
      </c>
      <c r="F11" s="4">
        <v>1</v>
      </c>
      <c r="G11" s="4">
        <v>1</v>
      </c>
      <c r="H11" s="21">
        <f t="shared" ref="H11:H16" si="2">C11*G11</f>
        <v>1000</v>
      </c>
    </row>
    <row r="12" spans="1:8" ht="30" x14ac:dyDescent="0.25">
      <c r="A12" s="9" t="s">
        <v>29</v>
      </c>
      <c r="B12" s="15">
        <f>C12/12</f>
        <v>83.333333333333329</v>
      </c>
      <c r="C12" s="13">
        <v>1000</v>
      </c>
      <c r="D12" s="2" t="s">
        <v>7</v>
      </c>
      <c r="E12" s="23">
        <f t="shared" si="0"/>
        <v>1220</v>
      </c>
      <c r="F12" s="4">
        <v>1</v>
      </c>
      <c r="G12" s="4">
        <v>1</v>
      </c>
      <c r="H12" s="21">
        <f t="shared" si="2"/>
        <v>1000</v>
      </c>
    </row>
    <row r="13" spans="1:8" ht="30" x14ac:dyDescent="0.25">
      <c r="A13" s="9" t="s">
        <v>46</v>
      </c>
      <c r="B13" s="15">
        <v>30</v>
      </c>
      <c r="C13" s="13">
        <f>B13*12</f>
        <v>360</v>
      </c>
      <c r="D13" s="2" t="s">
        <v>7</v>
      </c>
      <c r="E13" s="23">
        <f t="shared" si="0"/>
        <v>439.2</v>
      </c>
      <c r="F13" s="4">
        <v>1</v>
      </c>
      <c r="G13" s="4">
        <v>1</v>
      </c>
      <c r="H13" s="21">
        <f t="shared" si="2"/>
        <v>360</v>
      </c>
    </row>
    <row r="14" spans="1:8" ht="30" x14ac:dyDescent="0.25">
      <c r="A14" s="9" t="s">
        <v>22</v>
      </c>
      <c r="B14" s="15">
        <v>50</v>
      </c>
      <c r="C14" s="13">
        <f>B14*12</f>
        <v>600</v>
      </c>
      <c r="D14" s="2" t="s">
        <v>7</v>
      </c>
      <c r="E14" s="23">
        <f t="shared" si="0"/>
        <v>732</v>
      </c>
      <c r="F14" s="4">
        <v>1</v>
      </c>
      <c r="G14" s="4">
        <v>1</v>
      </c>
      <c r="H14" s="21">
        <f t="shared" si="2"/>
        <v>600</v>
      </c>
    </row>
    <row r="15" spans="1:8" ht="30" x14ac:dyDescent="0.25">
      <c r="A15" s="9" t="s">
        <v>23</v>
      </c>
      <c r="B15" s="15">
        <v>50</v>
      </c>
      <c r="C15" s="13">
        <f>B15*12</f>
        <v>600</v>
      </c>
      <c r="D15" s="2" t="s">
        <v>7</v>
      </c>
      <c r="E15" s="23">
        <f t="shared" si="0"/>
        <v>732</v>
      </c>
      <c r="F15" s="4">
        <v>1</v>
      </c>
      <c r="G15" s="4">
        <v>1</v>
      </c>
      <c r="H15" s="21">
        <f t="shared" si="2"/>
        <v>600</v>
      </c>
    </row>
    <row r="16" spans="1:8" ht="30" x14ac:dyDescent="0.25">
      <c r="A16" s="9" t="s">
        <v>24</v>
      </c>
      <c r="B16" s="15">
        <v>50</v>
      </c>
      <c r="C16" s="13">
        <f>B16*12</f>
        <v>600</v>
      </c>
      <c r="D16" s="2" t="s">
        <v>7</v>
      </c>
      <c r="E16" s="23">
        <f t="shared" si="0"/>
        <v>732</v>
      </c>
      <c r="F16" s="4">
        <v>1</v>
      </c>
      <c r="G16" s="4">
        <v>1</v>
      </c>
      <c r="H16" s="21">
        <f t="shared" si="2"/>
        <v>600</v>
      </c>
    </row>
    <row r="17" spans="1:8" ht="30" x14ac:dyDescent="0.25">
      <c r="A17" s="9" t="s">
        <v>25</v>
      </c>
      <c r="B17" s="15">
        <v>50</v>
      </c>
      <c r="C17" s="13">
        <f>B17*12</f>
        <v>600</v>
      </c>
      <c r="D17" s="2" t="s">
        <v>7</v>
      </c>
      <c r="E17" s="23">
        <f t="shared" si="0"/>
        <v>732</v>
      </c>
      <c r="F17" s="3" t="s">
        <v>10</v>
      </c>
      <c r="G17" s="5" t="s">
        <v>26</v>
      </c>
      <c r="H17" s="21">
        <f>MIN(C17*1.22,1%*H5)</f>
        <v>300</v>
      </c>
    </row>
    <row r="18" spans="1:8" ht="45" x14ac:dyDescent="0.25">
      <c r="A18" s="9" t="s">
        <v>9</v>
      </c>
      <c r="B18" s="16">
        <f>C18/12</f>
        <v>300</v>
      </c>
      <c r="C18" s="13">
        <v>3600</v>
      </c>
      <c r="D18" s="2" t="s">
        <v>43</v>
      </c>
      <c r="E18" s="23">
        <f>C18*1.1*0</f>
        <v>0</v>
      </c>
      <c r="F18" s="3" t="s">
        <v>10</v>
      </c>
      <c r="G18" s="3" t="s">
        <v>11</v>
      </c>
      <c r="H18" s="21">
        <f>C18*1.1*0</f>
        <v>0</v>
      </c>
    </row>
    <row r="19" spans="1:8" ht="30" x14ac:dyDescent="0.25">
      <c r="A19" s="9" t="s">
        <v>6</v>
      </c>
      <c r="B19" s="16">
        <f t="shared" si="1"/>
        <v>41.666666666666664</v>
      </c>
      <c r="C19" s="13">
        <v>500</v>
      </c>
      <c r="D19" s="2" t="s">
        <v>45</v>
      </c>
      <c r="E19" s="23">
        <f>C19</f>
        <v>500</v>
      </c>
      <c r="F19" s="70" t="s">
        <v>8</v>
      </c>
      <c r="G19" s="69">
        <v>1</v>
      </c>
      <c r="H19" s="21">
        <f>C19*G19</f>
        <v>500</v>
      </c>
    </row>
    <row r="20" spans="1:8" ht="30" x14ac:dyDescent="0.25">
      <c r="A20" s="9" t="s">
        <v>12</v>
      </c>
      <c r="B20" s="15">
        <f>C20/12</f>
        <v>100</v>
      </c>
      <c r="C20" s="13">
        <v>1200</v>
      </c>
      <c r="D20" s="2" t="s">
        <v>7</v>
      </c>
      <c r="E20" s="23">
        <f>C20*1</f>
        <v>1200</v>
      </c>
      <c r="F20" s="3" t="s">
        <v>10</v>
      </c>
      <c r="G20" s="4">
        <v>0.5</v>
      </c>
      <c r="H20" s="21">
        <f t="shared" ref="H20:H21" si="3">C20*G20</f>
        <v>600</v>
      </c>
    </row>
    <row r="21" spans="1:8" ht="30" x14ac:dyDescent="0.25">
      <c r="A21" s="9" t="s">
        <v>13</v>
      </c>
      <c r="B21" s="15">
        <f>C21/12</f>
        <v>200</v>
      </c>
      <c r="C21" s="13">
        <f>200*12</f>
        <v>2400</v>
      </c>
      <c r="D21" s="2" t="s">
        <v>7</v>
      </c>
      <c r="E21" s="23">
        <f>C21*1</f>
        <v>2400</v>
      </c>
      <c r="F21" s="3" t="s">
        <v>10</v>
      </c>
      <c r="G21" s="4">
        <v>0.5</v>
      </c>
      <c r="H21" s="21">
        <f t="shared" si="3"/>
        <v>1200</v>
      </c>
    </row>
    <row r="22" spans="1:8" ht="30" x14ac:dyDescent="0.25">
      <c r="A22" s="9" t="s">
        <v>14</v>
      </c>
      <c r="B22" s="15">
        <f>10+25</f>
        <v>35</v>
      </c>
      <c r="C22" s="13">
        <f>B22*12</f>
        <v>420</v>
      </c>
      <c r="D22" s="2" t="s">
        <v>7</v>
      </c>
      <c r="E22" s="23">
        <f>C22*1.22</f>
        <v>512.4</v>
      </c>
      <c r="F22" s="3" t="s">
        <v>10</v>
      </c>
      <c r="G22" s="4">
        <v>0.8</v>
      </c>
      <c r="H22" s="21">
        <f>C22*G22</f>
        <v>336</v>
      </c>
    </row>
    <row r="23" spans="1:8" ht="30" x14ac:dyDescent="0.25">
      <c r="A23" s="9" t="s">
        <v>57</v>
      </c>
      <c r="B23" s="15">
        <v>50</v>
      </c>
      <c r="C23" s="13">
        <f>B23*12</f>
        <v>600</v>
      </c>
      <c r="D23" s="2" t="s">
        <v>7</v>
      </c>
      <c r="E23" s="23">
        <f>C23*1.22</f>
        <v>732</v>
      </c>
      <c r="F23" s="4">
        <v>1</v>
      </c>
      <c r="G23" s="4">
        <v>1</v>
      </c>
      <c r="H23" s="21">
        <f t="shared" ref="H23:H33" si="4">C23*G23</f>
        <v>600</v>
      </c>
    </row>
    <row r="24" spans="1:8" ht="30" x14ac:dyDescent="0.25">
      <c r="A24" s="9" t="s">
        <v>58</v>
      </c>
      <c r="B24" s="15">
        <v>5</v>
      </c>
      <c r="C24" s="13">
        <f>B24*12</f>
        <v>60</v>
      </c>
      <c r="D24" s="2" t="s">
        <v>7</v>
      </c>
      <c r="E24" s="23">
        <f>C24*1.22</f>
        <v>73.2</v>
      </c>
      <c r="F24" s="4">
        <v>1</v>
      </c>
      <c r="G24" s="4">
        <v>1</v>
      </c>
      <c r="H24" s="21">
        <f t="shared" si="4"/>
        <v>60</v>
      </c>
    </row>
    <row r="25" spans="1:8" ht="30" x14ac:dyDescent="0.25">
      <c r="A25" s="9" t="s">
        <v>15</v>
      </c>
      <c r="B25" s="15">
        <f>C25/12</f>
        <v>83.333333333333329</v>
      </c>
      <c r="C25" s="13">
        <v>1000</v>
      </c>
      <c r="D25" s="2" t="s">
        <v>7</v>
      </c>
      <c r="E25" s="23">
        <f>C25*1.22</f>
        <v>1220</v>
      </c>
      <c r="F25" s="4">
        <v>0.4</v>
      </c>
      <c r="G25" s="4">
        <v>0.2</v>
      </c>
      <c r="H25" s="21">
        <f t="shared" si="4"/>
        <v>200</v>
      </c>
    </row>
    <row r="26" spans="1:8" ht="30" x14ac:dyDescent="0.25">
      <c r="A26" s="9" t="s">
        <v>16</v>
      </c>
      <c r="B26" s="15">
        <v>100</v>
      </c>
      <c r="C26" s="13">
        <f>B26*12</f>
        <v>1200</v>
      </c>
      <c r="D26" s="2" t="s">
        <v>7</v>
      </c>
      <c r="E26" s="23">
        <f>C26*1.22</f>
        <v>1464</v>
      </c>
      <c r="F26" s="4">
        <v>0.4</v>
      </c>
      <c r="G26" s="4">
        <v>0.2</v>
      </c>
      <c r="H26" s="21">
        <f t="shared" si="4"/>
        <v>240</v>
      </c>
    </row>
    <row r="27" spans="1:8" ht="30" x14ac:dyDescent="0.25">
      <c r="A27" s="9" t="s">
        <v>17</v>
      </c>
      <c r="B27" s="15">
        <f>C27/12</f>
        <v>41.666666666666664</v>
      </c>
      <c r="C27" s="13">
        <f>500</f>
        <v>500</v>
      </c>
      <c r="D27" s="2" t="s">
        <v>45</v>
      </c>
      <c r="E27" s="23">
        <f>C27*1</f>
        <v>500</v>
      </c>
      <c r="F27" s="69" t="s">
        <v>8</v>
      </c>
      <c r="G27" s="4">
        <v>0.2</v>
      </c>
      <c r="H27" s="21">
        <f t="shared" si="4"/>
        <v>100</v>
      </c>
    </row>
    <row r="28" spans="1:8" ht="30" x14ac:dyDescent="0.25">
      <c r="A28" s="9" t="s">
        <v>18</v>
      </c>
      <c r="B28" s="15">
        <f>C28/12</f>
        <v>25</v>
      </c>
      <c r="C28" s="13">
        <v>300</v>
      </c>
      <c r="D28" s="2" t="s">
        <v>7</v>
      </c>
      <c r="E28" s="23">
        <f>C28*1.22</f>
        <v>366</v>
      </c>
      <c r="F28" s="4">
        <v>0.4</v>
      </c>
      <c r="G28" s="4">
        <v>0.2</v>
      </c>
      <c r="H28" s="21">
        <f t="shared" si="4"/>
        <v>60</v>
      </c>
    </row>
    <row r="29" spans="1:8" ht="45" x14ac:dyDescent="0.25">
      <c r="A29" s="9" t="s">
        <v>19</v>
      </c>
      <c r="B29" s="15">
        <v>30</v>
      </c>
      <c r="C29" s="13">
        <f>B29*12</f>
        <v>360</v>
      </c>
      <c r="D29" s="2" t="s">
        <v>44</v>
      </c>
      <c r="E29" s="23">
        <f>C29*1.22</f>
        <v>439.2</v>
      </c>
      <c r="F29" s="4">
        <v>0.4</v>
      </c>
      <c r="G29" s="4">
        <v>0.2</v>
      </c>
      <c r="H29" s="21">
        <f t="shared" si="4"/>
        <v>72</v>
      </c>
    </row>
    <row r="30" spans="1:8" ht="45" x14ac:dyDescent="0.25">
      <c r="A30" s="9" t="s">
        <v>27</v>
      </c>
      <c r="B30" s="15">
        <v>60</v>
      </c>
      <c r="C30" s="13">
        <f>B30*12</f>
        <v>720</v>
      </c>
      <c r="D30" s="2" t="s">
        <v>43</v>
      </c>
      <c r="E30" s="23">
        <f>C30*1.1</f>
        <v>792.00000000000011</v>
      </c>
      <c r="F30" s="4">
        <v>1</v>
      </c>
      <c r="G30" s="2" t="s">
        <v>28</v>
      </c>
      <c r="H30" s="21">
        <f>MIN(C30*1.22,2%*H5)</f>
        <v>600</v>
      </c>
    </row>
    <row r="31" spans="1:8" ht="30" x14ac:dyDescent="0.25">
      <c r="A31" s="9" t="s">
        <v>48</v>
      </c>
      <c r="B31" s="15">
        <v>100</v>
      </c>
      <c r="C31" s="13">
        <f>B31*12</f>
        <v>1200</v>
      </c>
      <c r="D31" s="2" t="s">
        <v>7</v>
      </c>
      <c r="E31" s="23">
        <f>C31</f>
        <v>1200</v>
      </c>
      <c r="F31" s="4" t="s">
        <v>20</v>
      </c>
      <c r="G31" s="5">
        <v>1</v>
      </c>
      <c r="H31" s="21">
        <f t="shared" si="4"/>
        <v>1200</v>
      </c>
    </row>
    <row r="32" spans="1:8" ht="30" x14ac:dyDescent="0.25">
      <c r="A32" s="9" t="s">
        <v>59</v>
      </c>
      <c r="B32" s="15">
        <f>C32/12</f>
        <v>33.333333333333336</v>
      </c>
      <c r="C32" s="13">
        <v>400</v>
      </c>
      <c r="D32" s="2" t="s">
        <v>7</v>
      </c>
      <c r="E32" s="23">
        <f>C32</f>
        <v>400</v>
      </c>
      <c r="F32" s="4" t="s">
        <v>65</v>
      </c>
      <c r="G32" s="61">
        <v>1</v>
      </c>
      <c r="H32" s="21">
        <f t="shared" si="4"/>
        <v>400</v>
      </c>
    </row>
    <row r="33" spans="1:8" ht="45" x14ac:dyDescent="0.25">
      <c r="A33" s="26" t="s">
        <v>62</v>
      </c>
      <c r="B33" s="27">
        <v>20</v>
      </c>
      <c r="C33" s="28">
        <f>C5*1.5%</f>
        <v>450</v>
      </c>
      <c r="D33" s="29" t="s">
        <v>7</v>
      </c>
      <c r="E33" s="30">
        <f>C33</f>
        <v>450</v>
      </c>
      <c r="F33" s="31" t="s">
        <v>8</v>
      </c>
      <c r="G33" s="62">
        <v>1</v>
      </c>
      <c r="H33" s="63">
        <f t="shared" si="4"/>
        <v>450</v>
      </c>
    </row>
    <row r="34" spans="1:8" s="40" customFormat="1" ht="15.75" thickBot="1" x14ac:dyDescent="0.3">
      <c r="A34" s="37" t="s">
        <v>60</v>
      </c>
      <c r="B34" s="38">
        <f>SUM(B10:B33)</f>
        <v>1704.9999999999998</v>
      </c>
      <c r="C34" s="39">
        <f>SUM(C10:C33)</f>
        <v>20670</v>
      </c>
      <c r="D34" s="93" t="s">
        <v>35</v>
      </c>
      <c r="E34" s="66">
        <f>SUM(E9)</f>
        <v>6599.9999999999991</v>
      </c>
      <c r="F34" s="96" t="s">
        <v>35</v>
      </c>
      <c r="G34" s="93" t="s">
        <v>35</v>
      </c>
      <c r="H34" s="64">
        <f>SUM(H10:H33)</f>
        <v>12078</v>
      </c>
    </row>
    <row r="35" spans="1:8" s="36" customFormat="1" ht="15.75" thickTop="1" x14ac:dyDescent="0.25">
      <c r="A35" s="32" t="s">
        <v>61</v>
      </c>
      <c r="B35" s="33">
        <f>B5-B34</f>
        <v>795.00000000000023</v>
      </c>
      <c r="C35" s="90">
        <f>C5-C34</f>
        <v>9330</v>
      </c>
      <c r="D35" s="94" t="s">
        <v>35</v>
      </c>
      <c r="E35" s="34">
        <f>E5-E34</f>
        <v>23400</v>
      </c>
      <c r="F35" s="97" t="s">
        <v>35</v>
      </c>
      <c r="G35" s="94" t="s">
        <v>35</v>
      </c>
      <c r="H35" s="65">
        <f>H5-H34</f>
        <v>17922</v>
      </c>
    </row>
    <row r="36" spans="1:8" s="44" customFormat="1" x14ac:dyDescent="0.25">
      <c r="A36" s="41" t="s">
        <v>37</v>
      </c>
      <c r="B36" s="71" t="s">
        <v>35</v>
      </c>
      <c r="C36" s="76" t="s">
        <v>35</v>
      </c>
      <c r="D36" s="95" t="s">
        <v>35</v>
      </c>
      <c r="E36" s="42">
        <f>E35</f>
        <v>23400</v>
      </c>
      <c r="F36" s="98" t="s">
        <v>35</v>
      </c>
      <c r="G36" s="95" t="s">
        <v>35</v>
      </c>
      <c r="H36" s="72">
        <f>H35</f>
        <v>17922</v>
      </c>
    </row>
    <row r="37" spans="1:8" ht="45" x14ac:dyDescent="0.25">
      <c r="A37" s="10" t="s">
        <v>47</v>
      </c>
      <c r="B37" s="73" t="s">
        <v>35</v>
      </c>
      <c r="C37" s="77" t="s">
        <v>35</v>
      </c>
      <c r="D37" s="2" t="s">
        <v>7</v>
      </c>
      <c r="E37" s="74">
        <f>E36*25%</f>
        <v>5850</v>
      </c>
      <c r="F37" s="3" t="s">
        <v>20</v>
      </c>
      <c r="G37" s="4">
        <v>1</v>
      </c>
      <c r="H37" s="75">
        <f>H36*25%</f>
        <v>4480.5</v>
      </c>
    </row>
    <row r="38" spans="1:8" x14ac:dyDescent="0.25">
      <c r="A38" s="10" t="s">
        <v>66</v>
      </c>
      <c r="B38" s="73" t="s">
        <v>35</v>
      </c>
      <c r="C38" s="77" t="s">
        <v>35</v>
      </c>
      <c r="D38" s="73" t="s">
        <v>35</v>
      </c>
      <c r="E38" s="78">
        <f>E37</f>
        <v>5850</v>
      </c>
      <c r="F38" s="73" t="s">
        <v>35</v>
      </c>
      <c r="G38" s="4" t="s">
        <v>35</v>
      </c>
      <c r="H38" s="78">
        <f>H37</f>
        <v>4480.5</v>
      </c>
    </row>
    <row r="39" spans="1:8" ht="30" x14ac:dyDescent="0.25">
      <c r="A39" s="10" t="s">
        <v>49</v>
      </c>
      <c r="B39" s="73" t="s">
        <v>35</v>
      </c>
      <c r="C39" s="13">
        <v>1000</v>
      </c>
      <c r="D39" s="2" t="s">
        <v>35</v>
      </c>
      <c r="E39" s="23" t="s">
        <v>35</v>
      </c>
      <c r="F39" s="3" t="s">
        <v>35</v>
      </c>
      <c r="G39" s="4" t="s">
        <v>35</v>
      </c>
      <c r="H39" s="79">
        <f>C39</f>
        <v>1000</v>
      </c>
    </row>
    <row r="40" spans="1:8" ht="30" x14ac:dyDescent="0.25">
      <c r="A40" s="10" t="s">
        <v>50</v>
      </c>
      <c r="B40" s="73" t="s">
        <v>35</v>
      </c>
      <c r="C40" s="13">
        <v>1000</v>
      </c>
      <c r="D40" s="2" t="s">
        <v>35</v>
      </c>
      <c r="E40" s="23" t="s">
        <v>35</v>
      </c>
      <c r="F40" s="3" t="s">
        <v>35</v>
      </c>
      <c r="G40" s="4" t="s">
        <v>35</v>
      </c>
      <c r="H40" s="79">
        <f t="shared" ref="H40:H47" si="5">C40</f>
        <v>1000</v>
      </c>
    </row>
    <row r="41" spans="1:8" ht="30" x14ac:dyDescent="0.25">
      <c r="A41" s="10" t="s">
        <v>56</v>
      </c>
      <c r="B41" s="73" t="s">
        <v>35</v>
      </c>
      <c r="C41" s="13">
        <v>1000</v>
      </c>
      <c r="D41" s="2" t="s">
        <v>35</v>
      </c>
      <c r="E41" s="23" t="s">
        <v>35</v>
      </c>
      <c r="F41" s="3" t="s">
        <v>35</v>
      </c>
      <c r="G41" s="4" t="s">
        <v>35</v>
      </c>
      <c r="H41" s="79">
        <f t="shared" si="5"/>
        <v>1000</v>
      </c>
    </row>
    <row r="42" spans="1:8" ht="45" x14ac:dyDescent="0.25">
      <c r="A42" s="10" t="s">
        <v>51</v>
      </c>
      <c r="B42" s="73" t="s">
        <v>35</v>
      </c>
      <c r="C42" s="13">
        <v>2500</v>
      </c>
      <c r="D42" s="2" t="s">
        <v>35</v>
      </c>
      <c r="E42" s="23" t="s">
        <v>35</v>
      </c>
      <c r="F42" s="3" t="s">
        <v>35</v>
      </c>
      <c r="G42" s="4" t="s">
        <v>35</v>
      </c>
      <c r="H42" s="79">
        <f t="shared" si="5"/>
        <v>2500</v>
      </c>
    </row>
    <row r="43" spans="1:8" ht="30" x14ac:dyDescent="0.25">
      <c r="A43" s="10" t="s">
        <v>68</v>
      </c>
      <c r="B43" s="73" t="s">
        <v>35</v>
      </c>
      <c r="C43" s="13">
        <v>500</v>
      </c>
      <c r="D43" s="2" t="s">
        <v>35</v>
      </c>
      <c r="E43" s="23" t="s">
        <v>35</v>
      </c>
      <c r="F43" s="3" t="s">
        <v>35</v>
      </c>
      <c r="G43" s="4" t="s">
        <v>35</v>
      </c>
      <c r="H43" s="79">
        <f t="shared" si="5"/>
        <v>500</v>
      </c>
    </row>
    <row r="44" spans="1:8" ht="30" x14ac:dyDescent="0.25">
      <c r="A44" s="10" t="s">
        <v>52</v>
      </c>
      <c r="B44" s="73" t="s">
        <v>35</v>
      </c>
      <c r="C44" s="13">
        <v>2500</v>
      </c>
      <c r="D44" s="2" t="s">
        <v>35</v>
      </c>
      <c r="E44" s="23" t="s">
        <v>35</v>
      </c>
      <c r="F44" s="3" t="s">
        <v>35</v>
      </c>
      <c r="G44" s="4" t="s">
        <v>35</v>
      </c>
      <c r="H44" s="79">
        <f t="shared" si="5"/>
        <v>2500</v>
      </c>
    </row>
    <row r="45" spans="1:8" ht="30" x14ac:dyDescent="0.25">
      <c r="A45" s="10" t="s">
        <v>53</v>
      </c>
      <c r="B45" s="73" t="s">
        <v>35</v>
      </c>
      <c r="C45" s="13">
        <v>2500</v>
      </c>
      <c r="D45" s="2" t="s">
        <v>35</v>
      </c>
      <c r="E45" s="23" t="s">
        <v>35</v>
      </c>
      <c r="F45" s="3" t="s">
        <v>35</v>
      </c>
      <c r="G45" s="4" t="s">
        <v>35</v>
      </c>
      <c r="H45" s="79">
        <f t="shared" si="5"/>
        <v>2500</v>
      </c>
    </row>
    <row r="46" spans="1:8" ht="30" x14ac:dyDescent="0.25">
      <c r="A46" s="10" t="s">
        <v>54</v>
      </c>
      <c r="B46" s="73" t="s">
        <v>35</v>
      </c>
      <c r="C46" s="13">
        <v>1000</v>
      </c>
      <c r="D46" s="2" t="s">
        <v>35</v>
      </c>
      <c r="E46" s="23" t="s">
        <v>35</v>
      </c>
      <c r="F46" s="3" t="s">
        <v>35</v>
      </c>
      <c r="G46" s="4" t="s">
        <v>35</v>
      </c>
      <c r="H46" s="79">
        <f t="shared" si="5"/>
        <v>1000</v>
      </c>
    </row>
    <row r="47" spans="1:8" ht="30" x14ac:dyDescent="0.25">
      <c r="A47" s="26" t="s">
        <v>55</v>
      </c>
      <c r="B47" s="82" t="s">
        <v>35</v>
      </c>
      <c r="C47" s="28">
        <v>450</v>
      </c>
      <c r="D47" s="29" t="s">
        <v>35</v>
      </c>
      <c r="E47" s="30" t="s">
        <v>35</v>
      </c>
      <c r="F47" s="80" t="s">
        <v>35</v>
      </c>
      <c r="G47" s="31" t="s">
        <v>35</v>
      </c>
      <c r="H47" s="81">
        <f t="shared" si="5"/>
        <v>450</v>
      </c>
    </row>
    <row r="48" spans="1:8" s="44" customFormat="1" x14ac:dyDescent="0.25">
      <c r="A48" s="41" t="s">
        <v>67</v>
      </c>
      <c r="B48" s="84" t="s">
        <v>35</v>
      </c>
      <c r="C48" s="76" t="s">
        <v>35</v>
      </c>
      <c r="D48" s="85" t="s">
        <v>35</v>
      </c>
      <c r="E48" s="42">
        <f>E36-E38</f>
        <v>17550</v>
      </c>
      <c r="F48" s="86" t="s">
        <v>35</v>
      </c>
      <c r="G48" s="87" t="s">
        <v>35</v>
      </c>
      <c r="H48" s="42">
        <f>H36-H38-SUM(H39:H47)</f>
        <v>991.5</v>
      </c>
    </row>
    <row r="49" spans="1:8" s="44" customFormat="1" x14ac:dyDescent="0.25">
      <c r="A49" s="43" t="s">
        <v>21</v>
      </c>
      <c r="B49" s="71" t="s">
        <v>35</v>
      </c>
      <c r="C49" s="76" t="s">
        <v>35</v>
      </c>
      <c r="D49" s="88">
        <v>0.15</v>
      </c>
      <c r="E49" s="42">
        <f>E48*15%</f>
        <v>2632.5</v>
      </c>
      <c r="F49" s="86" t="s">
        <v>35</v>
      </c>
      <c r="G49" s="89">
        <v>0.27</v>
      </c>
      <c r="H49" s="42">
        <f>H48*G49</f>
        <v>267.70500000000004</v>
      </c>
    </row>
    <row r="50" spans="1:8" s="36" customFormat="1" x14ac:dyDescent="0.25">
      <c r="A50" s="35" t="s">
        <v>69</v>
      </c>
      <c r="B50" s="99" t="s">
        <v>35</v>
      </c>
      <c r="C50" s="100" t="s">
        <v>35</v>
      </c>
      <c r="D50" s="2" t="s">
        <v>35</v>
      </c>
      <c r="E50" s="34">
        <f>E5-C34-E37-E49</f>
        <v>847.5</v>
      </c>
      <c r="F50" s="2" t="s">
        <v>35</v>
      </c>
      <c r="G50" s="4" t="s">
        <v>35</v>
      </c>
      <c r="H50" s="34">
        <f>H5-C34-H37-H49</f>
        <v>4581.7950000000001</v>
      </c>
    </row>
    <row r="51" spans="1:8" s="36" customFormat="1" x14ac:dyDescent="0.25">
      <c r="A51" s="35" t="s">
        <v>70</v>
      </c>
      <c r="B51" s="99" t="s">
        <v>35</v>
      </c>
      <c r="C51" s="100" t="s">
        <v>35</v>
      </c>
      <c r="D51" s="2" t="s">
        <v>35</v>
      </c>
      <c r="E51" s="34">
        <f>E50/12</f>
        <v>70.625</v>
      </c>
      <c r="F51" s="2" t="s">
        <v>35</v>
      </c>
      <c r="G51" s="4" t="s">
        <v>35</v>
      </c>
      <c r="H51" s="34">
        <f>H50/12</f>
        <v>381.81625000000003</v>
      </c>
    </row>
    <row r="52" spans="1:8" s="36" customFormat="1" x14ac:dyDescent="0.25">
      <c r="A52" s="35" t="s">
        <v>71</v>
      </c>
      <c r="B52" s="99" t="s">
        <v>35</v>
      </c>
      <c r="C52" s="100" t="s">
        <v>35</v>
      </c>
      <c r="D52" s="2" t="s">
        <v>35</v>
      </c>
      <c r="E52" s="34">
        <f>E50/$C6</f>
        <v>0.63562499999999988</v>
      </c>
      <c r="F52" s="2" t="s">
        <v>35</v>
      </c>
      <c r="G52" s="4" t="s">
        <v>35</v>
      </c>
      <c r="H52" s="34">
        <f>H50/$C6</f>
        <v>3.4363462499999997</v>
      </c>
    </row>
  </sheetData>
  <mergeCells count="2">
    <mergeCell ref="D4:E4"/>
    <mergeCell ref="F4:H4"/>
  </mergeCells>
  <printOptions horizontalCentered="1"/>
  <pageMargins left="0.59055118110236227" right="0.59055118110236227" top="0.78740157480314965" bottom="1.1811023622047245" header="0.19685039370078741" footer="0.19685039370078741"/>
  <pageSetup paperSize="9" scale="74" fitToHeight="2" orientation="portrait" r:id="rId1"/>
  <headerFooter>
    <oddHeader>&amp;L&amp;"-,Grassetto"&amp;F&amp;R&amp;"-,Grassetto"&amp;A</oddHeader>
    <oddFooter>&amp;Cwww.stefanobianchin.it
Ph. +39.346.3138850
Mail info@stefanobianchin.it&amp;R&amp;9&amp;T
&amp;D</oddFooter>
  </headerFooter>
  <rowBreaks count="1" manualBreakCount="1">
    <brk id="35" max="16383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52"/>
  <sheetViews>
    <sheetView zoomScaleNormal="100" workbookViewId="0">
      <pane xSplit="1" ySplit="9" topLeftCell="B28" activePane="bottomRight" state="frozen"/>
      <selection activeCell="B10" sqref="B10"/>
      <selection pane="topRight" activeCell="B10" sqref="B10"/>
      <selection pane="bottomLeft" activeCell="B10" sqref="B10"/>
      <selection pane="bottomRight" activeCell="G30" sqref="G30"/>
    </sheetView>
  </sheetViews>
  <sheetFormatPr defaultRowHeight="15" x14ac:dyDescent="0.25"/>
  <cols>
    <col min="1" max="1" width="24.28515625" style="9" customWidth="1"/>
    <col min="2" max="2" width="15.140625" customWidth="1"/>
    <col min="3" max="3" width="15.140625" style="9" customWidth="1"/>
    <col min="4" max="4" width="13.42578125" customWidth="1"/>
    <col min="5" max="5" width="13.42578125" style="9" customWidth="1"/>
    <col min="6" max="7" width="13.42578125" customWidth="1"/>
    <col min="8" max="8" width="12.85546875" style="9" customWidth="1"/>
  </cols>
  <sheetData>
    <row r="1" spans="1:8" ht="18.75" x14ac:dyDescent="0.3">
      <c r="A1" s="101" t="s">
        <v>73</v>
      </c>
    </row>
    <row r="2" spans="1:8" x14ac:dyDescent="0.25">
      <c r="A2" s="11" t="s">
        <v>36</v>
      </c>
      <c r="B2" s="6"/>
      <c r="C2" s="83"/>
    </row>
    <row r="3" spans="1:8" ht="24.75" x14ac:dyDescent="0.25">
      <c r="A3" s="91" t="s">
        <v>72</v>
      </c>
      <c r="B3" s="6"/>
      <c r="C3" s="83"/>
    </row>
    <row r="4" spans="1:8" ht="28.9" customHeight="1" x14ac:dyDescent="0.25">
      <c r="A4" s="8" t="s">
        <v>0</v>
      </c>
      <c r="B4" s="7" t="s">
        <v>41</v>
      </c>
      <c r="C4" s="12" t="s">
        <v>42</v>
      </c>
      <c r="D4" s="103" t="s">
        <v>1</v>
      </c>
      <c r="E4" s="103"/>
      <c r="F4" s="102" t="s">
        <v>2</v>
      </c>
      <c r="G4" s="102"/>
      <c r="H4" s="102"/>
    </row>
    <row r="5" spans="1:8" s="46" customFormat="1" x14ac:dyDescent="0.25">
      <c r="A5" s="45" t="s">
        <v>34</v>
      </c>
      <c r="B5" s="24">
        <f>C5/12</f>
        <v>1666.6666666666667</v>
      </c>
      <c r="C5" s="25">
        <v>20000</v>
      </c>
      <c r="D5" s="49" t="s">
        <v>35</v>
      </c>
      <c r="E5" s="47">
        <f>C5</f>
        <v>20000</v>
      </c>
      <c r="F5" s="48" t="s">
        <v>35</v>
      </c>
      <c r="G5" s="51" t="s">
        <v>35</v>
      </c>
      <c r="H5" s="47">
        <f>C5</f>
        <v>20000</v>
      </c>
    </row>
    <row r="6" spans="1:8" s="59" customFormat="1" ht="24" x14ac:dyDescent="0.2">
      <c r="A6" s="53" t="s">
        <v>64</v>
      </c>
      <c r="B6" s="60">
        <f>8*5*4/12*10</f>
        <v>133.33333333333334</v>
      </c>
      <c r="C6" s="92">
        <f>B6*10</f>
        <v>1333.3333333333335</v>
      </c>
      <c r="D6" s="54" t="s">
        <v>35</v>
      </c>
      <c r="E6" s="55" t="s">
        <v>35</v>
      </c>
      <c r="F6" s="56" t="s">
        <v>35</v>
      </c>
      <c r="G6" s="57" t="s">
        <v>35</v>
      </c>
      <c r="H6" s="58" t="s">
        <v>35</v>
      </c>
    </row>
    <row r="7" spans="1:8" s="46" customFormat="1" x14ac:dyDescent="0.25">
      <c r="A7" s="45" t="s">
        <v>63</v>
      </c>
      <c r="B7" s="24">
        <f>B5/B6</f>
        <v>12.5</v>
      </c>
      <c r="C7" s="50" t="s">
        <v>35</v>
      </c>
      <c r="D7" s="49" t="s">
        <v>35</v>
      </c>
      <c r="E7" s="50" t="s">
        <v>35</v>
      </c>
      <c r="F7" s="48" t="s">
        <v>35</v>
      </c>
      <c r="G7" s="51" t="s">
        <v>35</v>
      </c>
      <c r="H7" s="52" t="s">
        <v>35</v>
      </c>
    </row>
    <row r="8" spans="1:8" ht="30" x14ac:dyDescent="0.25">
      <c r="A8" s="8" t="s">
        <v>38</v>
      </c>
      <c r="B8" s="7" t="s">
        <v>37</v>
      </c>
      <c r="C8" s="12" t="s">
        <v>37</v>
      </c>
      <c r="D8" s="1" t="s">
        <v>3</v>
      </c>
      <c r="E8" s="22" t="s">
        <v>39</v>
      </c>
      <c r="F8" s="1" t="s">
        <v>4</v>
      </c>
      <c r="G8" s="1" t="s">
        <v>5</v>
      </c>
      <c r="H8" s="22" t="s">
        <v>39</v>
      </c>
    </row>
    <row r="9" spans="1:8" s="20" customFormat="1" ht="30" x14ac:dyDescent="0.25">
      <c r="A9" s="17" t="s">
        <v>31</v>
      </c>
      <c r="B9" s="54" t="s">
        <v>35</v>
      </c>
      <c r="C9" s="18">
        <v>0.78</v>
      </c>
      <c r="D9" s="67" t="s">
        <v>32</v>
      </c>
      <c r="E9" s="68">
        <f>E5*(1-C9)</f>
        <v>4399.9999999999991</v>
      </c>
      <c r="F9" s="19" t="s">
        <v>33</v>
      </c>
      <c r="G9" s="19" t="s">
        <v>33</v>
      </c>
      <c r="H9" s="58" t="s">
        <v>35</v>
      </c>
    </row>
    <row r="10" spans="1:8" ht="45" x14ac:dyDescent="0.25">
      <c r="A10" s="10" t="s">
        <v>40</v>
      </c>
      <c r="B10" s="16">
        <f>C10/12</f>
        <v>83.333333333333329</v>
      </c>
      <c r="C10" s="14">
        <v>1000</v>
      </c>
      <c r="D10" s="2" t="s">
        <v>44</v>
      </c>
      <c r="E10" s="23">
        <f t="shared" ref="E10:E17" si="0">C10*1.22</f>
        <v>1220</v>
      </c>
      <c r="F10" s="4">
        <v>1</v>
      </c>
      <c r="G10" s="4">
        <v>1</v>
      </c>
      <c r="H10" s="21">
        <f>C10*G10</f>
        <v>1000</v>
      </c>
    </row>
    <row r="11" spans="1:8" ht="45" x14ac:dyDescent="0.25">
      <c r="A11" s="10" t="s">
        <v>30</v>
      </c>
      <c r="B11" s="16">
        <f t="shared" ref="B11:B19" si="1">C11/12</f>
        <v>83.333333333333329</v>
      </c>
      <c r="C11" s="14">
        <v>1000</v>
      </c>
      <c r="D11" s="2" t="s">
        <v>44</v>
      </c>
      <c r="E11" s="23">
        <f t="shared" si="0"/>
        <v>1220</v>
      </c>
      <c r="F11" s="4">
        <v>1</v>
      </c>
      <c r="G11" s="4">
        <v>1</v>
      </c>
      <c r="H11" s="21">
        <f t="shared" ref="H11:H16" si="2">C11*G11</f>
        <v>1000</v>
      </c>
    </row>
    <row r="12" spans="1:8" ht="30" x14ac:dyDescent="0.25">
      <c r="A12" s="9" t="s">
        <v>29</v>
      </c>
      <c r="B12" s="15">
        <f>C12/12</f>
        <v>83.333333333333329</v>
      </c>
      <c r="C12" s="13">
        <v>1000</v>
      </c>
      <c r="D12" s="2" t="s">
        <v>7</v>
      </c>
      <c r="E12" s="23">
        <f t="shared" si="0"/>
        <v>1220</v>
      </c>
      <c r="F12" s="4">
        <v>1</v>
      </c>
      <c r="G12" s="4">
        <v>1</v>
      </c>
      <c r="H12" s="21">
        <f t="shared" si="2"/>
        <v>1000</v>
      </c>
    </row>
    <row r="13" spans="1:8" ht="30" x14ac:dyDescent="0.25">
      <c r="A13" s="9" t="s">
        <v>46</v>
      </c>
      <c r="B13" s="15">
        <v>30</v>
      </c>
      <c r="C13" s="13">
        <f>B13*12</f>
        <v>360</v>
      </c>
      <c r="D13" s="2" t="s">
        <v>7</v>
      </c>
      <c r="E13" s="23">
        <f t="shared" si="0"/>
        <v>439.2</v>
      </c>
      <c r="F13" s="4">
        <v>1</v>
      </c>
      <c r="G13" s="4">
        <v>1</v>
      </c>
      <c r="H13" s="21">
        <f t="shared" si="2"/>
        <v>360</v>
      </c>
    </row>
    <row r="14" spans="1:8" ht="30" x14ac:dyDescent="0.25">
      <c r="A14" s="9" t="s">
        <v>22</v>
      </c>
      <c r="B14" s="15">
        <v>50</v>
      </c>
      <c r="C14" s="13">
        <f>B14*12</f>
        <v>600</v>
      </c>
      <c r="D14" s="2" t="s">
        <v>7</v>
      </c>
      <c r="E14" s="23">
        <f t="shared" si="0"/>
        <v>732</v>
      </c>
      <c r="F14" s="4">
        <v>1</v>
      </c>
      <c r="G14" s="4">
        <v>1</v>
      </c>
      <c r="H14" s="21">
        <f t="shared" si="2"/>
        <v>600</v>
      </c>
    </row>
    <row r="15" spans="1:8" ht="30" x14ac:dyDescent="0.25">
      <c r="A15" s="9" t="s">
        <v>23</v>
      </c>
      <c r="B15" s="15">
        <v>50</v>
      </c>
      <c r="C15" s="13">
        <f>B15*12</f>
        <v>600</v>
      </c>
      <c r="D15" s="2" t="s">
        <v>7</v>
      </c>
      <c r="E15" s="23">
        <f t="shared" si="0"/>
        <v>732</v>
      </c>
      <c r="F15" s="4">
        <v>1</v>
      </c>
      <c r="G15" s="4">
        <v>1</v>
      </c>
      <c r="H15" s="21">
        <f t="shared" si="2"/>
        <v>600</v>
      </c>
    </row>
    <row r="16" spans="1:8" ht="30" x14ac:dyDescent="0.25">
      <c r="A16" s="9" t="s">
        <v>24</v>
      </c>
      <c r="B16" s="15">
        <v>50</v>
      </c>
      <c r="C16" s="13">
        <f>B16*12</f>
        <v>600</v>
      </c>
      <c r="D16" s="2" t="s">
        <v>7</v>
      </c>
      <c r="E16" s="23">
        <f t="shared" si="0"/>
        <v>732</v>
      </c>
      <c r="F16" s="4">
        <v>1</v>
      </c>
      <c r="G16" s="4">
        <v>1</v>
      </c>
      <c r="H16" s="21">
        <f t="shared" si="2"/>
        <v>600</v>
      </c>
    </row>
    <row r="17" spans="1:8" ht="30" x14ac:dyDescent="0.25">
      <c r="A17" s="9" t="s">
        <v>25</v>
      </c>
      <c r="B17" s="15">
        <v>50</v>
      </c>
      <c r="C17" s="13">
        <f>B17*12</f>
        <v>600</v>
      </c>
      <c r="D17" s="2" t="s">
        <v>7</v>
      </c>
      <c r="E17" s="23">
        <f t="shared" si="0"/>
        <v>732</v>
      </c>
      <c r="F17" s="3" t="s">
        <v>10</v>
      </c>
      <c r="G17" s="5" t="s">
        <v>26</v>
      </c>
      <c r="H17" s="21">
        <f>MIN(C17*1.22,1%*H5)</f>
        <v>200</v>
      </c>
    </row>
    <row r="18" spans="1:8" ht="45" x14ac:dyDescent="0.25">
      <c r="A18" s="9" t="s">
        <v>9</v>
      </c>
      <c r="B18" s="16">
        <f>C18/12</f>
        <v>300</v>
      </c>
      <c r="C18" s="13">
        <v>3600</v>
      </c>
      <c r="D18" s="2" t="s">
        <v>43</v>
      </c>
      <c r="E18" s="23">
        <f>C18*1.1*0</f>
        <v>0</v>
      </c>
      <c r="F18" s="3" t="s">
        <v>10</v>
      </c>
      <c r="G18" s="3" t="s">
        <v>11</v>
      </c>
      <c r="H18" s="21">
        <f>C18*1.1*0</f>
        <v>0</v>
      </c>
    </row>
    <row r="19" spans="1:8" ht="30" x14ac:dyDescent="0.25">
      <c r="A19" s="9" t="s">
        <v>6</v>
      </c>
      <c r="B19" s="16">
        <f t="shared" si="1"/>
        <v>41.666666666666664</v>
      </c>
      <c r="C19" s="13">
        <v>500</v>
      </c>
      <c r="D19" s="2" t="s">
        <v>45</v>
      </c>
      <c r="E19" s="23">
        <f>C19</f>
        <v>500</v>
      </c>
      <c r="F19" s="70" t="s">
        <v>8</v>
      </c>
      <c r="G19" s="69">
        <v>1</v>
      </c>
      <c r="H19" s="21">
        <f>C19*G19</f>
        <v>500</v>
      </c>
    </row>
    <row r="20" spans="1:8" ht="30" x14ac:dyDescent="0.25">
      <c r="A20" s="9" t="s">
        <v>12</v>
      </c>
      <c r="B20" s="15">
        <f>C20/12</f>
        <v>100</v>
      </c>
      <c r="C20" s="13">
        <v>1200</v>
      </c>
      <c r="D20" s="2" t="s">
        <v>7</v>
      </c>
      <c r="E20" s="23">
        <f>C20*1</f>
        <v>1200</v>
      </c>
      <c r="F20" s="3" t="s">
        <v>10</v>
      </c>
      <c r="G20" s="4">
        <v>0.5</v>
      </c>
      <c r="H20" s="21">
        <f t="shared" ref="H20:H21" si="3">C20*G20</f>
        <v>600</v>
      </c>
    </row>
    <row r="21" spans="1:8" ht="30" x14ac:dyDescent="0.25">
      <c r="A21" s="9" t="s">
        <v>13</v>
      </c>
      <c r="B21" s="15">
        <f>C21/12</f>
        <v>200</v>
      </c>
      <c r="C21" s="13">
        <f>200*12</f>
        <v>2400</v>
      </c>
      <c r="D21" s="2" t="s">
        <v>7</v>
      </c>
      <c r="E21" s="23">
        <f>C21*1</f>
        <v>2400</v>
      </c>
      <c r="F21" s="3" t="s">
        <v>10</v>
      </c>
      <c r="G21" s="4">
        <v>0.5</v>
      </c>
      <c r="H21" s="21">
        <f t="shared" si="3"/>
        <v>1200</v>
      </c>
    </row>
    <row r="22" spans="1:8" ht="30" x14ac:dyDescent="0.25">
      <c r="A22" s="9" t="s">
        <v>14</v>
      </c>
      <c r="B22" s="15">
        <f>10+25</f>
        <v>35</v>
      </c>
      <c r="C22" s="13">
        <f>B22*12</f>
        <v>420</v>
      </c>
      <c r="D22" s="2" t="s">
        <v>7</v>
      </c>
      <c r="E22" s="23">
        <f>C22*1.22</f>
        <v>512.4</v>
      </c>
      <c r="F22" s="3" t="s">
        <v>10</v>
      </c>
      <c r="G22" s="4">
        <v>0.8</v>
      </c>
      <c r="H22" s="21">
        <f>C22*G22</f>
        <v>336</v>
      </c>
    </row>
    <row r="23" spans="1:8" ht="30" x14ac:dyDescent="0.25">
      <c r="A23" s="9" t="s">
        <v>57</v>
      </c>
      <c r="B23" s="15">
        <v>50</v>
      </c>
      <c r="C23" s="13">
        <f>B23*12</f>
        <v>600</v>
      </c>
      <c r="D23" s="2" t="s">
        <v>7</v>
      </c>
      <c r="E23" s="23">
        <f>C23*1.22</f>
        <v>732</v>
      </c>
      <c r="F23" s="4">
        <v>1</v>
      </c>
      <c r="G23" s="4">
        <v>1</v>
      </c>
      <c r="H23" s="21">
        <f t="shared" ref="H23:H33" si="4">C23*G23</f>
        <v>600</v>
      </c>
    </row>
    <row r="24" spans="1:8" ht="30" x14ac:dyDescent="0.25">
      <c r="A24" s="9" t="s">
        <v>58</v>
      </c>
      <c r="B24" s="15">
        <v>5</v>
      </c>
      <c r="C24" s="13">
        <f>B24*12</f>
        <v>60</v>
      </c>
      <c r="D24" s="2" t="s">
        <v>7</v>
      </c>
      <c r="E24" s="23">
        <f>C24*1.22</f>
        <v>73.2</v>
      </c>
      <c r="F24" s="4">
        <v>1</v>
      </c>
      <c r="G24" s="4">
        <v>1</v>
      </c>
      <c r="H24" s="21">
        <f t="shared" si="4"/>
        <v>60</v>
      </c>
    </row>
    <row r="25" spans="1:8" ht="30" x14ac:dyDescent="0.25">
      <c r="A25" s="9" t="s">
        <v>15</v>
      </c>
      <c r="B25" s="15">
        <f>C25/12</f>
        <v>83.333333333333329</v>
      </c>
      <c r="C25" s="13">
        <v>1000</v>
      </c>
      <c r="D25" s="2" t="s">
        <v>7</v>
      </c>
      <c r="E25" s="23">
        <f>C25*1.22</f>
        <v>1220</v>
      </c>
      <c r="F25" s="4">
        <v>0.4</v>
      </c>
      <c r="G25" s="4">
        <v>0.2</v>
      </c>
      <c r="H25" s="21">
        <f t="shared" si="4"/>
        <v>200</v>
      </c>
    </row>
    <row r="26" spans="1:8" ht="30" x14ac:dyDescent="0.25">
      <c r="A26" s="9" t="s">
        <v>16</v>
      </c>
      <c r="B26" s="15">
        <v>100</v>
      </c>
      <c r="C26" s="13">
        <f>B26*12</f>
        <v>1200</v>
      </c>
      <c r="D26" s="2" t="s">
        <v>7</v>
      </c>
      <c r="E26" s="23">
        <f>C26*1.22</f>
        <v>1464</v>
      </c>
      <c r="F26" s="4">
        <v>0.4</v>
      </c>
      <c r="G26" s="4">
        <v>0.2</v>
      </c>
      <c r="H26" s="21">
        <f t="shared" si="4"/>
        <v>240</v>
      </c>
    </row>
    <row r="27" spans="1:8" ht="30" x14ac:dyDescent="0.25">
      <c r="A27" s="9" t="s">
        <v>17</v>
      </c>
      <c r="B27" s="15">
        <f>C27/12</f>
        <v>41.666666666666664</v>
      </c>
      <c r="C27" s="13">
        <f>500</f>
        <v>500</v>
      </c>
      <c r="D27" s="2" t="s">
        <v>45</v>
      </c>
      <c r="E27" s="23">
        <f>C27*1</f>
        <v>500</v>
      </c>
      <c r="F27" s="69" t="s">
        <v>8</v>
      </c>
      <c r="G27" s="4">
        <v>0.2</v>
      </c>
      <c r="H27" s="21">
        <f t="shared" si="4"/>
        <v>100</v>
      </c>
    </row>
    <row r="28" spans="1:8" ht="30" x14ac:dyDescent="0.25">
      <c r="A28" s="9" t="s">
        <v>18</v>
      </c>
      <c r="B28" s="15">
        <f>C28/12</f>
        <v>25</v>
      </c>
      <c r="C28" s="13">
        <v>300</v>
      </c>
      <c r="D28" s="2" t="s">
        <v>7</v>
      </c>
      <c r="E28" s="23">
        <f>C28*1.22</f>
        <v>366</v>
      </c>
      <c r="F28" s="4">
        <v>0.4</v>
      </c>
      <c r="G28" s="4">
        <v>0.2</v>
      </c>
      <c r="H28" s="21">
        <f t="shared" si="4"/>
        <v>60</v>
      </c>
    </row>
    <row r="29" spans="1:8" ht="45" x14ac:dyDescent="0.25">
      <c r="A29" s="9" t="s">
        <v>19</v>
      </c>
      <c r="B29" s="15">
        <v>30</v>
      </c>
      <c r="C29" s="13">
        <f>B29*12</f>
        <v>360</v>
      </c>
      <c r="D29" s="2" t="s">
        <v>44</v>
      </c>
      <c r="E29" s="23">
        <f>C29*1.22</f>
        <v>439.2</v>
      </c>
      <c r="F29" s="4">
        <v>0.4</v>
      </c>
      <c r="G29" s="4">
        <v>0.2</v>
      </c>
      <c r="H29" s="21">
        <f t="shared" si="4"/>
        <v>72</v>
      </c>
    </row>
    <row r="30" spans="1:8" ht="45" x14ac:dyDescent="0.25">
      <c r="A30" s="9" t="s">
        <v>27</v>
      </c>
      <c r="B30" s="15">
        <v>60</v>
      </c>
      <c r="C30" s="13">
        <f>B30*12</f>
        <v>720</v>
      </c>
      <c r="D30" s="2" t="s">
        <v>43</v>
      </c>
      <c r="E30" s="23">
        <f>C30*1.1</f>
        <v>792.00000000000011</v>
      </c>
      <c r="F30" s="4">
        <v>1</v>
      </c>
      <c r="G30" s="2" t="s">
        <v>28</v>
      </c>
      <c r="H30" s="21">
        <f>MIN(C30*1.22,2%*H5)</f>
        <v>400</v>
      </c>
    </row>
    <row r="31" spans="1:8" ht="30" x14ac:dyDescent="0.25">
      <c r="A31" s="9" t="s">
        <v>48</v>
      </c>
      <c r="B31" s="15">
        <v>100</v>
      </c>
      <c r="C31" s="13">
        <f>B31*12</f>
        <v>1200</v>
      </c>
      <c r="D31" s="2" t="s">
        <v>7</v>
      </c>
      <c r="E31" s="23">
        <f>C31</f>
        <v>1200</v>
      </c>
      <c r="F31" s="4" t="s">
        <v>20</v>
      </c>
      <c r="G31" s="5">
        <v>1</v>
      </c>
      <c r="H31" s="21">
        <f t="shared" si="4"/>
        <v>1200</v>
      </c>
    </row>
    <row r="32" spans="1:8" ht="30" x14ac:dyDescent="0.25">
      <c r="A32" s="9" t="s">
        <v>59</v>
      </c>
      <c r="B32" s="15">
        <f>C32/12</f>
        <v>33.333333333333336</v>
      </c>
      <c r="C32" s="13">
        <v>400</v>
      </c>
      <c r="D32" s="2" t="s">
        <v>7</v>
      </c>
      <c r="E32" s="23">
        <f>C32</f>
        <v>400</v>
      </c>
      <c r="F32" s="4" t="s">
        <v>65</v>
      </c>
      <c r="G32" s="61">
        <v>1</v>
      </c>
      <c r="H32" s="21">
        <f t="shared" si="4"/>
        <v>400</v>
      </c>
    </row>
    <row r="33" spans="1:8" ht="45" x14ac:dyDescent="0.25">
      <c r="A33" s="26" t="s">
        <v>62</v>
      </c>
      <c r="B33" s="27">
        <v>20</v>
      </c>
      <c r="C33" s="28">
        <f>C5*1.5%</f>
        <v>300</v>
      </c>
      <c r="D33" s="29" t="s">
        <v>7</v>
      </c>
      <c r="E33" s="30">
        <f>C33</f>
        <v>300</v>
      </c>
      <c r="F33" s="31" t="s">
        <v>8</v>
      </c>
      <c r="G33" s="62">
        <v>1</v>
      </c>
      <c r="H33" s="63">
        <f t="shared" si="4"/>
        <v>300</v>
      </c>
    </row>
    <row r="34" spans="1:8" s="40" customFormat="1" ht="15.75" thickBot="1" x14ac:dyDescent="0.3">
      <c r="A34" s="37" t="s">
        <v>60</v>
      </c>
      <c r="B34" s="38">
        <f>SUM(B10:B33)</f>
        <v>1704.9999999999998</v>
      </c>
      <c r="C34" s="39">
        <f>SUM(C10:C33)</f>
        <v>20520</v>
      </c>
      <c r="D34" s="93" t="s">
        <v>35</v>
      </c>
      <c r="E34" s="66">
        <f>SUM(E9)</f>
        <v>4399.9999999999991</v>
      </c>
      <c r="F34" s="96" t="s">
        <v>35</v>
      </c>
      <c r="G34" s="93" t="s">
        <v>35</v>
      </c>
      <c r="H34" s="64">
        <f>SUM(H10:H33)</f>
        <v>11628</v>
      </c>
    </row>
    <row r="35" spans="1:8" s="36" customFormat="1" ht="15.75" thickTop="1" x14ac:dyDescent="0.25">
      <c r="A35" s="32" t="s">
        <v>61</v>
      </c>
      <c r="B35" s="33">
        <f>B5-B34</f>
        <v>-38.33333333333303</v>
      </c>
      <c r="C35" s="90">
        <f>C5-C34</f>
        <v>-520</v>
      </c>
      <c r="D35" s="94" t="s">
        <v>35</v>
      </c>
      <c r="E35" s="34">
        <f>E5-E34</f>
        <v>15600</v>
      </c>
      <c r="F35" s="97" t="s">
        <v>35</v>
      </c>
      <c r="G35" s="94" t="s">
        <v>35</v>
      </c>
      <c r="H35" s="65">
        <f>H5-H34</f>
        <v>8372</v>
      </c>
    </row>
    <row r="36" spans="1:8" s="44" customFormat="1" x14ac:dyDescent="0.25">
      <c r="A36" s="41" t="s">
        <v>37</v>
      </c>
      <c r="B36" s="71" t="s">
        <v>35</v>
      </c>
      <c r="C36" s="76" t="s">
        <v>35</v>
      </c>
      <c r="D36" s="95" t="s">
        <v>35</v>
      </c>
      <c r="E36" s="42">
        <f>E35</f>
        <v>15600</v>
      </c>
      <c r="F36" s="98" t="s">
        <v>35</v>
      </c>
      <c r="G36" s="95" t="s">
        <v>35</v>
      </c>
      <c r="H36" s="72">
        <f>H35</f>
        <v>8372</v>
      </c>
    </row>
    <row r="37" spans="1:8" ht="45" x14ac:dyDescent="0.25">
      <c r="A37" s="10" t="s">
        <v>47</v>
      </c>
      <c r="B37" s="73" t="s">
        <v>35</v>
      </c>
      <c r="C37" s="77" t="s">
        <v>35</v>
      </c>
      <c r="D37" s="2" t="s">
        <v>7</v>
      </c>
      <c r="E37" s="74">
        <f>E36*25%</f>
        <v>3900</v>
      </c>
      <c r="F37" s="3" t="s">
        <v>20</v>
      </c>
      <c r="G37" s="4">
        <v>1</v>
      </c>
      <c r="H37" s="75">
        <f>H36*25%</f>
        <v>2093</v>
      </c>
    </row>
    <row r="38" spans="1:8" x14ac:dyDescent="0.25">
      <c r="A38" s="10" t="s">
        <v>66</v>
      </c>
      <c r="B38" s="73" t="s">
        <v>35</v>
      </c>
      <c r="C38" s="77" t="s">
        <v>35</v>
      </c>
      <c r="D38" s="73" t="s">
        <v>35</v>
      </c>
      <c r="E38" s="78">
        <f>E37</f>
        <v>3900</v>
      </c>
      <c r="F38" s="73" t="s">
        <v>35</v>
      </c>
      <c r="G38" s="4" t="s">
        <v>35</v>
      </c>
      <c r="H38" s="78">
        <f>H37</f>
        <v>2093</v>
      </c>
    </row>
    <row r="39" spans="1:8" ht="30" x14ac:dyDescent="0.25">
      <c r="A39" s="10" t="s">
        <v>49</v>
      </c>
      <c r="B39" s="73" t="s">
        <v>35</v>
      </c>
      <c r="C39" s="13">
        <v>1000</v>
      </c>
      <c r="D39" s="2" t="s">
        <v>35</v>
      </c>
      <c r="E39" s="23" t="s">
        <v>35</v>
      </c>
      <c r="F39" s="3" t="s">
        <v>35</v>
      </c>
      <c r="G39" s="4" t="s">
        <v>35</v>
      </c>
      <c r="H39" s="79">
        <f>C39</f>
        <v>1000</v>
      </c>
    </row>
    <row r="40" spans="1:8" ht="30" x14ac:dyDescent="0.25">
      <c r="A40" s="10" t="s">
        <v>50</v>
      </c>
      <c r="B40" s="73" t="s">
        <v>35</v>
      </c>
      <c r="C40" s="13">
        <v>1000</v>
      </c>
      <c r="D40" s="2" t="s">
        <v>35</v>
      </c>
      <c r="E40" s="23" t="s">
        <v>35</v>
      </c>
      <c r="F40" s="3" t="s">
        <v>35</v>
      </c>
      <c r="G40" s="4" t="s">
        <v>35</v>
      </c>
      <c r="H40" s="79">
        <f t="shared" ref="H40:H47" si="5">C40</f>
        <v>1000</v>
      </c>
    </row>
    <row r="41" spans="1:8" ht="30" x14ac:dyDescent="0.25">
      <c r="A41" s="10" t="s">
        <v>56</v>
      </c>
      <c r="B41" s="73" t="s">
        <v>35</v>
      </c>
      <c r="C41" s="13">
        <v>1000</v>
      </c>
      <c r="D41" s="2" t="s">
        <v>35</v>
      </c>
      <c r="E41" s="23" t="s">
        <v>35</v>
      </c>
      <c r="F41" s="3" t="s">
        <v>35</v>
      </c>
      <c r="G41" s="4" t="s">
        <v>35</v>
      </c>
      <c r="H41" s="79">
        <f t="shared" si="5"/>
        <v>1000</v>
      </c>
    </row>
    <row r="42" spans="1:8" ht="45" x14ac:dyDescent="0.25">
      <c r="A42" s="10" t="s">
        <v>51</v>
      </c>
      <c r="B42" s="73" t="s">
        <v>35</v>
      </c>
      <c r="C42" s="13">
        <v>2500</v>
      </c>
      <c r="D42" s="2" t="s">
        <v>35</v>
      </c>
      <c r="E42" s="23" t="s">
        <v>35</v>
      </c>
      <c r="F42" s="3" t="s">
        <v>35</v>
      </c>
      <c r="G42" s="4" t="s">
        <v>35</v>
      </c>
      <c r="H42" s="79">
        <f t="shared" si="5"/>
        <v>2500</v>
      </c>
    </row>
    <row r="43" spans="1:8" ht="30" x14ac:dyDescent="0.25">
      <c r="A43" s="10" t="s">
        <v>68</v>
      </c>
      <c r="B43" s="73" t="s">
        <v>35</v>
      </c>
      <c r="C43" s="13">
        <v>500</v>
      </c>
      <c r="D43" s="2" t="s">
        <v>35</v>
      </c>
      <c r="E43" s="23" t="s">
        <v>35</v>
      </c>
      <c r="F43" s="3" t="s">
        <v>35</v>
      </c>
      <c r="G43" s="4" t="s">
        <v>35</v>
      </c>
      <c r="H43" s="79">
        <f t="shared" si="5"/>
        <v>500</v>
      </c>
    </row>
    <row r="44" spans="1:8" ht="30" x14ac:dyDescent="0.25">
      <c r="A44" s="10" t="s">
        <v>52</v>
      </c>
      <c r="B44" s="73" t="s">
        <v>35</v>
      </c>
      <c r="C44" s="13">
        <v>2500</v>
      </c>
      <c r="D44" s="2" t="s">
        <v>35</v>
      </c>
      <c r="E44" s="23" t="s">
        <v>35</v>
      </c>
      <c r="F44" s="3" t="s">
        <v>35</v>
      </c>
      <c r="G44" s="4" t="s">
        <v>35</v>
      </c>
      <c r="H44" s="79">
        <f t="shared" si="5"/>
        <v>2500</v>
      </c>
    </row>
    <row r="45" spans="1:8" ht="30" x14ac:dyDescent="0.25">
      <c r="A45" s="10" t="s">
        <v>53</v>
      </c>
      <c r="B45" s="73" t="s">
        <v>35</v>
      </c>
      <c r="C45" s="13">
        <v>2500</v>
      </c>
      <c r="D45" s="2" t="s">
        <v>35</v>
      </c>
      <c r="E45" s="23" t="s">
        <v>35</v>
      </c>
      <c r="F45" s="3" t="s">
        <v>35</v>
      </c>
      <c r="G45" s="4" t="s">
        <v>35</v>
      </c>
      <c r="H45" s="79">
        <f t="shared" si="5"/>
        <v>2500</v>
      </c>
    </row>
    <row r="46" spans="1:8" ht="30" x14ac:dyDescent="0.25">
      <c r="A46" s="10" t="s">
        <v>54</v>
      </c>
      <c r="B46" s="73" t="s">
        <v>35</v>
      </c>
      <c r="C46" s="13">
        <v>1000</v>
      </c>
      <c r="D46" s="2" t="s">
        <v>35</v>
      </c>
      <c r="E46" s="23" t="s">
        <v>35</v>
      </c>
      <c r="F46" s="3" t="s">
        <v>35</v>
      </c>
      <c r="G46" s="4" t="s">
        <v>35</v>
      </c>
      <c r="H46" s="79">
        <f t="shared" si="5"/>
        <v>1000</v>
      </c>
    </row>
    <row r="47" spans="1:8" ht="30" x14ac:dyDescent="0.25">
      <c r="A47" s="26" t="s">
        <v>55</v>
      </c>
      <c r="B47" s="82" t="s">
        <v>35</v>
      </c>
      <c r="C47" s="28">
        <v>450</v>
      </c>
      <c r="D47" s="29" t="s">
        <v>35</v>
      </c>
      <c r="E47" s="30" t="s">
        <v>35</v>
      </c>
      <c r="F47" s="80" t="s">
        <v>35</v>
      </c>
      <c r="G47" s="31" t="s">
        <v>35</v>
      </c>
      <c r="H47" s="81">
        <f t="shared" si="5"/>
        <v>450</v>
      </c>
    </row>
    <row r="48" spans="1:8" s="44" customFormat="1" x14ac:dyDescent="0.25">
      <c r="A48" s="41" t="s">
        <v>67</v>
      </c>
      <c r="B48" s="84" t="s">
        <v>35</v>
      </c>
      <c r="C48" s="76" t="s">
        <v>35</v>
      </c>
      <c r="D48" s="85" t="s">
        <v>35</v>
      </c>
      <c r="E48" s="42">
        <f>E36-E38</f>
        <v>11700</v>
      </c>
      <c r="F48" s="86" t="s">
        <v>35</v>
      </c>
      <c r="G48" s="87" t="s">
        <v>35</v>
      </c>
      <c r="H48" s="42">
        <f>H36-H38-SUM(H39:H47)</f>
        <v>-6171</v>
      </c>
    </row>
    <row r="49" spans="1:8" s="44" customFormat="1" x14ac:dyDescent="0.25">
      <c r="A49" s="43" t="s">
        <v>21</v>
      </c>
      <c r="B49" s="71" t="s">
        <v>35</v>
      </c>
      <c r="C49" s="76" t="s">
        <v>35</v>
      </c>
      <c r="D49" s="88">
        <v>0.15</v>
      </c>
      <c r="E49" s="42">
        <f>E48*15%</f>
        <v>1755</v>
      </c>
      <c r="F49" s="86" t="s">
        <v>35</v>
      </c>
      <c r="G49" s="89">
        <v>0.27</v>
      </c>
      <c r="H49" s="42">
        <f>H48*G49</f>
        <v>-1666.17</v>
      </c>
    </row>
    <row r="50" spans="1:8" s="36" customFormat="1" x14ac:dyDescent="0.25">
      <c r="A50" s="35" t="s">
        <v>69</v>
      </c>
      <c r="B50" s="99" t="s">
        <v>35</v>
      </c>
      <c r="C50" s="100" t="s">
        <v>35</v>
      </c>
      <c r="D50" s="2" t="s">
        <v>35</v>
      </c>
      <c r="E50" s="34">
        <f>E5-C34-E37-E49</f>
        <v>-6175</v>
      </c>
      <c r="F50" s="2" t="s">
        <v>35</v>
      </c>
      <c r="G50" s="4" t="s">
        <v>35</v>
      </c>
      <c r="H50" s="34">
        <f>H5-C34-H37-H49</f>
        <v>-946.82999999999993</v>
      </c>
    </row>
    <row r="51" spans="1:8" s="36" customFormat="1" x14ac:dyDescent="0.25">
      <c r="A51" s="35" t="s">
        <v>70</v>
      </c>
      <c r="B51" s="99" t="s">
        <v>35</v>
      </c>
      <c r="C51" s="100" t="s">
        <v>35</v>
      </c>
      <c r="D51" s="2" t="s">
        <v>35</v>
      </c>
      <c r="E51" s="34">
        <f>E50/12</f>
        <v>-514.58333333333337</v>
      </c>
      <c r="F51" s="2" t="s">
        <v>35</v>
      </c>
      <c r="G51" s="4" t="s">
        <v>35</v>
      </c>
      <c r="H51" s="34">
        <f>H50/12</f>
        <v>-78.902499999999989</v>
      </c>
    </row>
    <row r="52" spans="1:8" s="36" customFormat="1" x14ac:dyDescent="0.25">
      <c r="A52" s="35" t="s">
        <v>71</v>
      </c>
      <c r="B52" s="99" t="s">
        <v>35</v>
      </c>
      <c r="C52" s="100" t="s">
        <v>35</v>
      </c>
      <c r="D52" s="2" t="s">
        <v>35</v>
      </c>
      <c r="E52" s="34">
        <f>E50/$C6</f>
        <v>-4.6312499999999996</v>
      </c>
      <c r="F52" s="2" t="s">
        <v>35</v>
      </c>
      <c r="G52" s="4" t="s">
        <v>35</v>
      </c>
      <c r="H52" s="34">
        <f>H50/$C6</f>
        <v>-0.71012249999999988</v>
      </c>
    </row>
  </sheetData>
  <mergeCells count="2">
    <mergeCell ref="D4:E4"/>
    <mergeCell ref="F4:H4"/>
  </mergeCells>
  <printOptions horizontalCentered="1"/>
  <pageMargins left="0.59055118110236227" right="0.59055118110236227" top="0.78740157480314965" bottom="1.1811023622047245" header="0.19685039370078741" footer="0.19685039370078741"/>
  <pageSetup paperSize="9" scale="74" fitToHeight="2" orientation="portrait" r:id="rId1"/>
  <headerFooter>
    <oddHeader>&amp;L&amp;"-,Grassetto"&amp;F&amp;R&amp;"-,Grassetto"&amp;A</oddHeader>
    <oddFooter>&amp;Cwww.stefanobianchin.it
Ph. +39.346.3138850
Mail info@stefanobianchin.it&amp;R&amp;9&amp;T
&amp;D</oddFooter>
  </headerFooter>
  <rowBreaks count="1" manualBreakCount="1">
    <brk id="35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3</vt:i4>
      </vt:variant>
    </vt:vector>
  </HeadingPairs>
  <TitlesOfParts>
    <vt:vector size="6" baseType="lpstr">
      <vt:lpstr>Ip. ft.=€ 65k</vt:lpstr>
      <vt:lpstr>Ip. ft.=€ 30k</vt:lpstr>
      <vt:lpstr>Ip. ft.=€ 20k</vt:lpstr>
      <vt:lpstr>'Ip. ft.=€ 20k'!Titoli_stampa</vt:lpstr>
      <vt:lpstr>'Ip. ft.=€ 30k'!Titoli_stampa</vt:lpstr>
      <vt:lpstr>'Ip. ft.=€ 65k'!Titoli_stampa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Stefano</dc:creator>
  <cp:lastModifiedBy>Stefano</cp:lastModifiedBy>
  <cp:lastPrinted>2020-07-19T03:42:09Z</cp:lastPrinted>
  <dcterms:created xsi:type="dcterms:W3CDTF">2020-07-18T18:12:50Z</dcterms:created>
  <dcterms:modified xsi:type="dcterms:W3CDTF">2020-08-01T06:36:56Z</dcterms:modified>
</cp:coreProperties>
</file>